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bnzgovt.sharepoint.com/sites/Policy-DepositTakers/DTA/DTA Standards Hub/Tranche 2 Consultation - February 2026/Versions for website/Data collection templates for Reporting Standard/"/>
    </mc:Choice>
  </mc:AlternateContent>
  <xr:revisionPtr revIDLastSave="0" documentId="8_{0AC8A83E-124D-4AD6-99C9-F34E818F34B5}" xr6:coauthVersionLast="47" xr6:coauthVersionMax="47" xr10:uidLastSave="{00000000-0000-0000-0000-000000000000}"/>
  <bookViews>
    <workbookView xWindow="-28920" yWindow="-120" windowWidth="29040" windowHeight="15720" tabRatio="842" activeTab="3" xr2:uid="{00000000-000D-0000-FFFF-FFFF00000000}"/>
  </bookViews>
  <sheets>
    <sheet name="Contacts" sheetId="22" r:id="rId1"/>
    <sheet name="Summary" sheetId="27" r:id="rId2"/>
    <sheet name="Liquid Assets" sheetId="6" r:id="rId3"/>
    <sheet name="CLF-Eligible Assets" sheetId="11" r:id="rId4"/>
    <sheet name="Cashflows" sheetId="33" r:id="rId5"/>
    <sheet name="Funding" sheetId="42" r:id="rId6"/>
    <sheet name="New Issues - Face Value" sheetId="47" r:id="rId7"/>
    <sheet name="New Issues - AverageCost" sheetId="38" r:id="rId8"/>
    <sheet name="Securities - Held" sheetId="45" r:id="rId9"/>
    <sheet name="Securities - Issued" sheetId="46" r:id="rId10"/>
    <sheet name="Signoff" sheetId="25" state="hidden" r:id="rId11"/>
    <sheet name="ALF Admin" sheetId="39" state="hidden" r:id="rId12"/>
    <sheet name="List" sheetId="41" state="hidden" r:id="rId13"/>
    <sheet name="Change Control" sheetId="24" state="hidden" r:id="rId14"/>
  </sheets>
  <definedNames>
    <definedName name="Managed_Fund_List">#REF!</definedName>
    <definedName name="Please_select_from_the_list_below">'ALF Admin'!$F$5:$F$22</definedName>
    <definedName name="_xlnm.Print_Area" localSheetId="4">Cashflows!$A$1:$K$69</definedName>
    <definedName name="_xlnm.Print_Area" localSheetId="3">'CLF-Eligible Assets'!$A$1:$I$72</definedName>
    <definedName name="_xlnm.Print_Area" localSheetId="0">Contacts!$A$1:$R$49</definedName>
    <definedName name="_xlnm.Print_Area" localSheetId="5">Funding!$A$1:$P$100</definedName>
    <definedName name="_xlnm.Print_Area" localSheetId="2">'Liquid Assets'!$A$1:$J$48</definedName>
    <definedName name="_xlnm.Print_Area" localSheetId="7">'New Issues - AverageCost'!$A$1:$U$34</definedName>
    <definedName name="_xlnm.Print_Area" localSheetId="6">'New Issues - Face Value'!$A$1:$P$44</definedName>
    <definedName name="_xlnm.Print_Area" localSheetId="8">'Securities - Held'!$A$1:$K$69</definedName>
    <definedName name="_xlnm.Print_Area" localSheetId="9">'Securities - Issued'!$A$1:$L$69</definedName>
    <definedName name="_xlnm.Print_Area" localSheetId="10">Signoff!$A$1:$M$49</definedName>
    <definedName name="_xlnm.Print_Area" localSheetId="1">Summary!$A$1:$E$61</definedName>
    <definedName name="securitisation_asset">#REF!</definedName>
    <definedName name="securitisation_structure">#REF!</definedName>
    <definedName name="Selectfromthelist">'ALF Admin'!$F$5:$F$22</definedName>
    <definedName name="Sor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38" l="1"/>
  <c r="D24" i="38"/>
  <c r="D30" i="38"/>
  <c r="D33" i="38"/>
  <c r="T12" i="38"/>
  <c r="T18" i="38"/>
  <c r="S18" i="38"/>
  <c r="O18" i="38"/>
  <c r="N18" i="38"/>
  <c r="U22" i="38"/>
  <c r="J22" i="38"/>
  <c r="M28" i="38"/>
  <c r="L28" i="38"/>
  <c r="K28" i="38"/>
  <c r="J28" i="38"/>
  <c r="P9" i="47"/>
  <c r="O9" i="47"/>
  <c r="N9" i="47"/>
  <c r="M9" i="47"/>
  <c r="L9" i="47"/>
  <c r="K9" i="47"/>
  <c r="J9" i="47"/>
  <c r="I9" i="47"/>
  <c r="H9" i="47"/>
  <c r="G9" i="47"/>
  <c r="F9" i="47"/>
  <c r="E9" i="47"/>
  <c r="P10" i="47"/>
  <c r="O10" i="47"/>
  <c r="N10" i="47"/>
  <c r="M10" i="47"/>
  <c r="L10" i="47"/>
  <c r="K10" i="47"/>
  <c r="J10" i="47"/>
  <c r="I10" i="47"/>
  <c r="H10" i="47"/>
  <c r="G10" i="47"/>
  <c r="F10" i="47"/>
  <c r="E10" i="47"/>
  <c r="P14" i="47"/>
  <c r="O14" i="47"/>
  <c r="N14" i="47"/>
  <c r="M14" i="47"/>
  <c r="L14" i="47"/>
  <c r="K14" i="47"/>
  <c r="J14" i="47"/>
  <c r="I14" i="47"/>
  <c r="H14" i="47"/>
  <c r="G14" i="47"/>
  <c r="F14" i="47"/>
  <c r="E14" i="47"/>
  <c r="H13" i="47"/>
  <c r="G13" i="47"/>
  <c r="F13" i="47"/>
  <c r="E13" i="47"/>
  <c r="P13" i="47"/>
  <c r="O13" i="47"/>
  <c r="N13" i="47"/>
  <c r="M13" i="47"/>
  <c r="L13" i="47"/>
  <c r="K13" i="47"/>
  <c r="J13" i="47"/>
  <c r="I13" i="47"/>
  <c r="D44" i="47"/>
  <c r="D34" i="38" s="1"/>
  <c r="D43" i="47"/>
  <c r="P42" i="47"/>
  <c r="U32" i="38" s="1"/>
  <c r="O42" i="47"/>
  <c r="T32" i="38" s="1"/>
  <c r="N42" i="47"/>
  <c r="S32" i="38" s="1"/>
  <c r="M42" i="47"/>
  <c r="R32" i="38" s="1"/>
  <c r="L42" i="47"/>
  <c r="Q32" i="38" s="1"/>
  <c r="K42" i="47"/>
  <c r="P32" i="38" s="1"/>
  <c r="J42" i="47"/>
  <c r="O32" i="38" s="1"/>
  <c r="I42" i="47"/>
  <c r="N32" i="38" s="1"/>
  <c r="H42" i="47"/>
  <c r="M32" i="38" s="1"/>
  <c r="G42" i="47"/>
  <c r="L32" i="38" s="1"/>
  <c r="F42" i="47"/>
  <c r="K32" i="38" s="1"/>
  <c r="E42" i="47"/>
  <c r="J32" i="38" s="1"/>
  <c r="D40" i="47"/>
  <c r="D39" i="47"/>
  <c r="D29" i="38" s="1"/>
  <c r="P38" i="47"/>
  <c r="U28" i="38" s="1"/>
  <c r="O38" i="47"/>
  <c r="T28" i="38" s="1"/>
  <c r="N38" i="47"/>
  <c r="S28" i="38" s="1"/>
  <c r="M38" i="47"/>
  <c r="R28" i="38" s="1"/>
  <c r="L38" i="47"/>
  <c r="Q28" i="38" s="1"/>
  <c r="K38" i="47"/>
  <c r="K36" i="47" s="1"/>
  <c r="J38" i="47"/>
  <c r="O28" i="38" s="1"/>
  <c r="I38" i="47"/>
  <c r="N28" i="38" s="1"/>
  <c r="H38" i="47"/>
  <c r="G38" i="47"/>
  <c r="F38" i="47"/>
  <c r="E38" i="47"/>
  <c r="D34" i="47"/>
  <c r="D33" i="47"/>
  <c r="P32" i="47"/>
  <c r="O32" i="47"/>
  <c r="T22" i="38" s="1"/>
  <c r="N32" i="47"/>
  <c r="S22" i="38" s="1"/>
  <c r="M32" i="47"/>
  <c r="R22" i="38" s="1"/>
  <c r="L32" i="47"/>
  <c r="Q22" i="38" s="1"/>
  <c r="K32" i="47"/>
  <c r="P22" i="38" s="1"/>
  <c r="J32" i="47"/>
  <c r="O22" i="38" s="1"/>
  <c r="I32" i="47"/>
  <c r="N22" i="38" s="1"/>
  <c r="H32" i="47"/>
  <c r="M22" i="38" s="1"/>
  <c r="G32" i="47"/>
  <c r="L22" i="38" s="1"/>
  <c r="F32" i="47"/>
  <c r="K22" i="38" s="1"/>
  <c r="E32" i="47"/>
  <c r="D30" i="47"/>
  <c r="D20" i="38" s="1"/>
  <c r="D29" i="47"/>
  <c r="D19" i="38" s="1"/>
  <c r="P28" i="47"/>
  <c r="U18" i="38" s="1"/>
  <c r="O28" i="47"/>
  <c r="N28" i="47"/>
  <c r="M28" i="47"/>
  <c r="R18" i="38" s="1"/>
  <c r="L28" i="47"/>
  <c r="Q18" i="38" s="1"/>
  <c r="K28" i="47"/>
  <c r="P18" i="38" s="1"/>
  <c r="J28" i="47"/>
  <c r="I28" i="47"/>
  <c r="H28" i="47"/>
  <c r="M18" i="38" s="1"/>
  <c r="G28" i="47"/>
  <c r="L18" i="38" s="1"/>
  <c r="F28" i="47"/>
  <c r="K18" i="38" s="1"/>
  <c r="E28" i="47"/>
  <c r="J18" i="38" s="1"/>
  <c r="O22" i="47"/>
  <c r="I22" i="47"/>
  <c r="N12" i="38" s="1"/>
  <c r="P22" i="47"/>
  <c r="U12" i="38" s="1"/>
  <c r="F18" i="47"/>
  <c r="K8" i="38" s="1"/>
  <c r="J18" i="47"/>
  <c r="O8" i="38" s="1"/>
  <c r="E48" i="27"/>
  <c r="E47" i="27"/>
  <c r="E46" i="27"/>
  <c r="D28" i="38" l="1"/>
  <c r="P28" i="38"/>
  <c r="P26" i="38" s="1"/>
  <c r="J16" i="38"/>
  <c r="L26" i="47"/>
  <c r="Q16" i="38" s="1"/>
  <c r="D28" i="47"/>
  <c r="D18" i="38" s="1"/>
  <c r="D38" i="47"/>
  <c r="K26" i="47"/>
  <c r="P16" i="38" s="1"/>
  <c r="M26" i="47"/>
  <c r="R16" i="38" s="1"/>
  <c r="K12" i="47"/>
  <c r="N26" i="47"/>
  <c r="S16" i="38" s="1"/>
  <c r="J36" i="47"/>
  <c r="O26" i="38" s="1"/>
  <c r="P36" i="47"/>
  <c r="U26" i="38" s="1"/>
  <c r="E26" i="47"/>
  <c r="D32" i="47"/>
  <c r="D22" i="38" s="1"/>
  <c r="O36" i="47"/>
  <c r="T26" i="38" s="1"/>
  <c r="L8" i="47"/>
  <c r="P12" i="47"/>
  <c r="O8" i="47"/>
  <c r="N8" i="47"/>
  <c r="I8" i="47"/>
  <c r="J8" i="47"/>
  <c r="G8" i="47"/>
  <c r="H8" i="47"/>
  <c r="F12" i="47"/>
  <c r="G12" i="47"/>
  <c r="L12" i="47"/>
  <c r="L36" i="47"/>
  <c r="Q26" i="38" s="1"/>
  <c r="J22" i="47"/>
  <c r="O12" i="38" s="1"/>
  <c r="M8" i="47"/>
  <c r="M12" i="47"/>
  <c r="K18" i="47"/>
  <c r="P8" i="38" s="1"/>
  <c r="G26" i="47"/>
  <c r="L16" i="38" s="1"/>
  <c r="P26" i="47"/>
  <c r="U16" i="38" s="1"/>
  <c r="M36" i="47"/>
  <c r="R26" i="38" s="1"/>
  <c r="D20" i="47"/>
  <c r="D10" i="38" s="1"/>
  <c r="K22" i="47"/>
  <c r="P12" i="38" s="1"/>
  <c r="N22" i="47"/>
  <c r="S12" i="38" s="1"/>
  <c r="I12" i="47"/>
  <c r="N36" i="47"/>
  <c r="S26" i="38" s="1"/>
  <c r="J12" i="47"/>
  <c r="E36" i="47"/>
  <c r="J26" i="38" s="1"/>
  <c r="F36" i="47"/>
  <c r="K26" i="38" s="1"/>
  <c r="H26" i="47"/>
  <c r="M16" i="38" s="1"/>
  <c r="D19" i="47"/>
  <c r="D9" i="38" s="1"/>
  <c r="L22" i="47"/>
  <c r="Q12" i="38" s="1"/>
  <c r="F26" i="47"/>
  <c r="K16" i="38" s="1"/>
  <c r="O26" i="47"/>
  <c r="T16" i="38" s="1"/>
  <c r="I36" i="47"/>
  <c r="N26" i="38" s="1"/>
  <c r="L18" i="47"/>
  <c r="Q8" i="38" s="1"/>
  <c r="M18" i="47"/>
  <c r="R8" i="38" s="1"/>
  <c r="N18" i="47"/>
  <c r="S8" i="38" s="1"/>
  <c r="O18" i="47"/>
  <c r="P8" i="47"/>
  <c r="D42" i="47"/>
  <c r="D32" i="38" s="1"/>
  <c r="E22" i="47"/>
  <c r="J12" i="38" s="1"/>
  <c r="H12" i="47"/>
  <c r="K8" i="47"/>
  <c r="G36" i="47"/>
  <c r="L26" i="38" s="1"/>
  <c r="F22" i="47"/>
  <c r="K12" i="38" s="1"/>
  <c r="I26" i="47"/>
  <c r="N16" i="38" s="1"/>
  <c r="H36" i="47"/>
  <c r="M26" i="38" s="1"/>
  <c r="G22" i="47"/>
  <c r="L12" i="38" s="1"/>
  <c r="J26" i="47"/>
  <c r="O16" i="38" s="1"/>
  <c r="N12" i="47"/>
  <c r="G18" i="47"/>
  <c r="L8" i="38" s="1"/>
  <c r="H22" i="47"/>
  <c r="M12" i="38" s="1"/>
  <c r="H18" i="47"/>
  <c r="M8" i="38" s="1"/>
  <c r="I18" i="47"/>
  <c r="M22" i="47"/>
  <c r="R12" i="38" s="1"/>
  <c r="E12" i="47"/>
  <c r="D14" i="47"/>
  <c r="D23" i="47"/>
  <c r="D13" i="38" s="1"/>
  <c r="P18" i="47"/>
  <c r="D24" i="47"/>
  <c r="D14" i="38" s="1"/>
  <c r="F8" i="47"/>
  <c r="D10" i="47"/>
  <c r="O12" i="47"/>
  <c r="E18" i="47"/>
  <c r="J8" i="38" s="1"/>
  <c r="H6" i="47" l="1"/>
  <c r="I16" i="47"/>
  <c r="N8" i="38"/>
  <c r="N6" i="38" s="1"/>
  <c r="Q6" i="38"/>
  <c r="P16" i="47"/>
  <c r="U8" i="38"/>
  <c r="O16" i="47"/>
  <c r="T8" i="38"/>
  <c r="T6" i="38" s="1"/>
  <c r="J6" i="38"/>
  <c r="F6" i="47"/>
  <c r="K6" i="47"/>
  <c r="D26" i="47"/>
  <c r="D16" i="38" s="1"/>
  <c r="D36" i="47"/>
  <c r="D26" i="38" s="1"/>
  <c r="M6" i="47"/>
  <c r="L6" i="47"/>
  <c r="J16" i="47"/>
  <c r="O6" i="38" s="1"/>
  <c r="G6" i="47"/>
  <c r="F16" i="47"/>
  <c r="K6" i="38" s="1"/>
  <c r="J6" i="47"/>
  <c r="I6" i="47"/>
  <c r="N6" i="47"/>
  <c r="P6" i="47"/>
  <c r="O6" i="47"/>
  <c r="K16" i="47"/>
  <c r="P6" i="38" s="1"/>
  <c r="D18" i="47"/>
  <c r="D8" i="38" s="1"/>
  <c r="N16" i="47"/>
  <c r="S6" i="38" s="1"/>
  <c r="L16" i="47"/>
  <c r="G16" i="47"/>
  <c r="L6" i="38" s="1"/>
  <c r="E16" i="47"/>
  <c r="M16" i="47"/>
  <c r="R6" i="38" s="1"/>
  <c r="H16" i="47"/>
  <c r="M6" i="38" s="1"/>
  <c r="D9" i="47"/>
  <c r="D8" i="47" s="1"/>
  <c r="E8" i="47"/>
  <c r="E6" i="47" s="1"/>
  <c r="D22" i="47"/>
  <c r="D12" i="38" s="1"/>
  <c r="D13" i="47"/>
  <c r="D12" i="47" s="1"/>
  <c r="U6" i="38" l="1"/>
  <c r="D16" i="47"/>
  <c r="D6" i="38" s="1"/>
  <c r="D6" i="47"/>
  <c r="E8" i="27" l="1"/>
  <c r="E7" i="27"/>
  <c r="E6" i="27"/>
  <c r="K16" i="33"/>
  <c r="H29" i="42"/>
  <c r="H11" i="33" s="1"/>
  <c r="G29" i="42"/>
  <c r="G11" i="33" s="1"/>
  <c r="F29" i="42"/>
  <c r="F11" i="33" s="1"/>
  <c r="E21" i="27" s="1"/>
  <c r="P29" i="42"/>
  <c r="O29" i="42"/>
  <c r="N29" i="42"/>
  <c r="M29" i="42"/>
  <c r="L29" i="42"/>
  <c r="K29" i="42"/>
  <c r="J29" i="42"/>
  <c r="J11" i="33" s="1"/>
  <c r="I29" i="42"/>
  <c r="I11" i="33" s="1"/>
  <c r="D32" i="42"/>
  <c r="D31" i="42"/>
  <c r="D30" i="42"/>
  <c r="D13" i="42"/>
  <c r="D12" i="42"/>
  <c r="D11" i="42"/>
  <c r="D10" i="42"/>
  <c r="C17" i="27"/>
  <c r="D21" i="6"/>
  <c r="J16" i="33"/>
  <c r="I16" i="33"/>
  <c r="H16" i="33"/>
  <c r="G16" i="33"/>
  <c r="F16" i="33"/>
  <c r="G36" i="42"/>
  <c r="K11" i="33" l="1"/>
  <c r="D11" i="33" s="1"/>
  <c r="D29" i="42"/>
  <c r="E36" i="27"/>
  <c r="E26" i="27"/>
  <c r="E27" i="27"/>
  <c r="D42" i="33"/>
  <c r="D21" i="33"/>
  <c r="J88" i="42"/>
  <c r="I88" i="42"/>
  <c r="H88" i="42"/>
  <c r="G88" i="42"/>
  <c r="F88" i="42"/>
  <c r="G75" i="42"/>
  <c r="F75" i="42"/>
  <c r="P54" i="42"/>
  <c r="O54" i="42"/>
  <c r="N54" i="42"/>
  <c r="M54" i="42"/>
  <c r="L54" i="42"/>
  <c r="K54" i="42"/>
  <c r="J54" i="42"/>
  <c r="I54" i="42"/>
  <c r="H54" i="42"/>
  <c r="G54" i="42"/>
  <c r="F54" i="42"/>
  <c r="D55" i="42"/>
  <c r="D70" i="42"/>
  <c r="D69" i="42"/>
  <c r="D68" i="42"/>
  <c r="D67" i="42"/>
  <c r="D66" i="42"/>
  <c r="D65" i="42"/>
  <c r="D62" i="42"/>
  <c r="D61" i="42"/>
  <c r="D60" i="42"/>
  <c r="D59" i="42"/>
  <c r="D58" i="42"/>
  <c r="D57" i="42"/>
  <c r="D52" i="42"/>
  <c r="D51" i="42"/>
  <c r="D50" i="42"/>
  <c r="D49" i="42"/>
  <c r="D48" i="42"/>
  <c r="D47" i="42"/>
  <c r="D44" i="42"/>
  <c r="D43" i="42"/>
  <c r="D42" i="42"/>
  <c r="D41" i="42"/>
  <c r="D40" i="42"/>
  <c r="D39" i="42"/>
  <c r="D37" i="42"/>
  <c r="D24" i="42"/>
  <c r="D23" i="42"/>
  <c r="D20" i="42"/>
  <c r="D19" i="42"/>
  <c r="F52" i="11"/>
  <c r="F51" i="11"/>
  <c r="F48" i="11"/>
  <c r="F47" i="11"/>
  <c r="F43" i="11"/>
  <c r="F42" i="11"/>
  <c r="F39" i="11"/>
  <c r="F38" i="11"/>
  <c r="F34" i="11"/>
  <c r="F32" i="11"/>
  <c r="F31" i="11"/>
  <c r="F28" i="11"/>
  <c r="F27" i="11"/>
  <c r="F24" i="11"/>
  <c r="F23" i="11"/>
  <c r="F20" i="11"/>
  <c r="F19" i="11"/>
  <c r="F16" i="11"/>
  <c r="F15" i="11"/>
  <c r="F12" i="11"/>
  <c r="F11" i="11"/>
  <c r="F8" i="11"/>
  <c r="F7" i="11"/>
  <c r="F29" i="6"/>
  <c r="F26" i="6"/>
  <c r="F25" i="6"/>
  <c r="F19" i="6"/>
  <c r="F16" i="6"/>
  <c r="F15" i="6"/>
  <c r="F14" i="6"/>
  <c r="F13" i="6"/>
  <c r="D55" i="11"/>
  <c r="E35" i="27"/>
  <c r="E34" i="27"/>
  <c r="K35" i="33"/>
  <c r="K33" i="33" s="1"/>
  <c r="J35" i="33"/>
  <c r="J33" i="33" s="1"/>
  <c r="I35" i="33"/>
  <c r="I33" i="33" s="1"/>
  <c r="H35" i="33"/>
  <c r="H33" i="33" s="1"/>
  <c r="G35" i="33"/>
  <c r="G33" i="33" s="1"/>
  <c r="F35" i="33"/>
  <c r="F33" i="33" s="1"/>
  <c r="E25" i="27"/>
  <c r="P64" i="42"/>
  <c r="O64" i="42"/>
  <c r="P46" i="42"/>
  <c r="P36" i="42"/>
  <c r="P27" i="42"/>
  <c r="P26" i="42"/>
  <c r="P22" i="42"/>
  <c r="P18" i="42"/>
  <c r="O46" i="42"/>
  <c r="O36" i="42"/>
  <c r="O27" i="42"/>
  <c r="O26" i="42"/>
  <c r="O22" i="42"/>
  <c r="O18" i="42"/>
  <c r="D36" i="33"/>
  <c r="F8" i="6"/>
  <c r="F10" i="6"/>
  <c r="D64" i="33"/>
  <c r="K65" i="33"/>
  <c r="D63" i="33"/>
  <c r="H65" i="33"/>
  <c r="G65" i="33"/>
  <c r="F65" i="33"/>
  <c r="J60" i="33"/>
  <c r="K60" i="33"/>
  <c r="I60" i="33"/>
  <c r="H60" i="33"/>
  <c r="G60" i="33"/>
  <c r="F60" i="33"/>
  <c r="F22" i="33"/>
  <c r="D59" i="33"/>
  <c r="J65" i="33"/>
  <c r="I65" i="33"/>
  <c r="D58" i="33"/>
  <c r="J22" i="33"/>
  <c r="I22" i="33"/>
  <c r="H22" i="33"/>
  <c r="G22" i="33"/>
  <c r="K22" i="33"/>
  <c r="K43" i="33"/>
  <c r="J43" i="33"/>
  <c r="I43" i="33"/>
  <c r="H43" i="33"/>
  <c r="G43" i="33"/>
  <c r="F43" i="33"/>
  <c r="K27" i="42"/>
  <c r="N26" i="42"/>
  <c r="M26" i="42"/>
  <c r="F26" i="42"/>
  <c r="J27" i="42"/>
  <c r="H22" i="42"/>
  <c r="L27" i="42"/>
  <c r="L26" i="42"/>
  <c r="G27" i="42"/>
  <c r="M22" i="42"/>
  <c r="H26" i="42"/>
  <c r="J26" i="42"/>
  <c r="I26" i="42"/>
  <c r="J18" i="42"/>
  <c r="I27" i="42"/>
  <c r="H27" i="42"/>
  <c r="K26" i="42"/>
  <c r="M27" i="42"/>
  <c r="F27" i="42"/>
  <c r="N27" i="42"/>
  <c r="G26" i="42"/>
  <c r="M18" i="42"/>
  <c r="K22" i="42"/>
  <c r="F22" i="42"/>
  <c r="N22" i="42"/>
  <c r="F18" i="42"/>
  <c r="L22" i="42"/>
  <c r="J22" i="42"/>
  <c r="G18" i="42"/>
  <c r="L18" i="42"/>
  <c r="N18" i="42"/>
  <c r="I18" i="42"/>
  <c r="H18" i="42"/>
  <c r="G22" i="42"/>
  <c r="K18" i="42"/>
  <c r="I22" i="42"/>
  <c r="D40" i="33"/>
  <c r="D39" i="33"/>
  <c r="D50" i="33"/>
  <c r="D49" i="33"/>
  <c r="K48" i="33"/>
  <c r="J48" i="33"/>
  <c r="I48" i="33"/>
  <c r="H48" i="33"/>
  <c r="G48" i="33"/>
  <c r="F48" i="33"/>
  <c r="D47" i="33"/>
  <c r="D46" i="33"/>
  <c r="D45" i="33"/>
  <c r="D44" i="33"/>
  <c r="D26" i="33"/>
  <c r="D25" i="33"/>
  <c r="D24" i="33"/>
  <c r="D23" i="33"/>
  <c r="D31" i="6"/>
  <c r="N8" i="42"/>
  <c r="N36" i="42"/>
  <c r="M36" i="42"/>
  <c r="L36" i="42"/>
  <c r="K36" i="42"/>
  <c r="J36" i="42"/>
  <c r="I36" i="42"/>
  <c r="H36" i="42"/>
  <c r="N46" i="42"/>
  <c r="M46" i="42"/>
  <c r="L46" i="42"/>
  <c r="K46" i="42"/>
  <c r="J46" i="42"/>
  <c r="I46" i="42"/>
  <c r="H46" i="42"/>
  <c r="N64" i="42"/>
  <c r="M64" i="42"/>
  <c r="L64" i="42"/>
  <c r="K64" i="42"/>
  <c r="J64" i="42"/>
  <c r="I64" i="42"/>
  <c r="H64" i="42"/>
  <c r="G64" i="42"/>
  <c r="F64" i="42"/>
  <c r="G46" i="42"/>
  <c r="F46" i="42"/>
  <c r="F36" i="42"/>
  <c r="J96" i="42"/>
  <c r="I96" i="42"/>
  <c r="H96" i="42"/>
  <c r="G96" i="42"/>
  <c r="F96" i="42"/>
  <c r="J95" i="42"/>
  <c r="I95" i="42"/>
  <c r="H95" i="42"/>
  <c r="G95" i="42"/>
  <c r="F95" i="42"/>
  <c r="J94" i="42"/>
  <c r="I94" i="42"/>
  <c r="H94" i="42"/>
  <c r="G94" i="42"/>
  <c r="F94" i="42"/>
  <c r="J93" i="42"/>
  <c r="I93" i="42"/>
  <c r="H93" i="42"/>
  <c r="G93" i="42"/>
  <c r="F93" i="42"/>
  <c r="J92" i="42"/>
  <c r="I92" i="42"/>
  <c r="H92" i="42"/>
  <c r="G92" i="42"/>
  <c r="F92" i="42"/>
  <c r="J91" i="42"/>
  <c r="I91" i="42"/>
  <c r="H91" i="42"/>
  <c r="G91" i="42"/>
  <c r="F91" i="42"/>
  <c r="G83" i="42"/>
  <c r="F83" i="42"/>
  <c r="G82" i="42"/>
  <c r="F82" i="42"/>
  <c r="G81" i="42"/>
  <c r="F81" i="42"/>
  <c r="G80" i="42"/>
  <c r="F80" i="42"/>
  <c r="G79" i="42"/>
  <c r="F79" i="42"/>
  <c r="G78" i="42"/>
  <c r="F78" i="42"/>
  <c r="D37" i="33"/>
  <c r="C29" i="27"/>
  <c r="E29" i="27" s="1"/>
  <c r="D28" i="33"/>
  <c r="D55" i="33"/>
  <c r="E37" i="27" s="1"/>
  <c r="D54" i="33"/>
  <c r="D53" i="33"/>
  <c r="B8" i="39"/>
  <c r="C6" i="39"/>
  <c r="B6" i="39"/>
  <c r="D19" i="33"/>
  <c r="D38" i="33"/>
  <c r="H90" i="42" l="1"/>
  <c r="D18" i="42"/>
  <c r="F77" i="42"/>
  <c r="G77" i="42"/>
  <c r="G90" i="42"/>
  <c r="I90" i="42"/>
  <c r="M16" i="42"/>
  <c r="K17" i="33"/>
  <c r="K15" i="33" s="1"/>
  <c r="J90" i="42"/>
  <c r="K16" i="42"/>
  <c r="F90" i="42"/>
  <c r="F21" i="6"/>
  <c r="C14" i="27" s="1"/>
  <c r="F54" i="11"/>
  <c r="F55" i="11"/>
  <c r="J75" i="42"/>
  <c r="E23" i="27" s="1"/>
  <c r="J82" i="42"/>
  <c r="G17" i="33"/>
  <c r="G15" i="33" s="1"/>
  <c r="D27" i="42"/>
  <c r="I17" i="33"/>
  <c r="I15" i="33" s="1"/>
  <c r="J17" i="33"/>
  <c r="J15" i="33" s="1"/>
  <c r="I16" i="42"/>
  <c r="N16" i="42"/>
  <c r="O16" i="42"/>
  <c r="J83" i="42"/>
  <c r="J81" i="42"/>
  <c r="H17" i="33"/>
  <c r="H15" i="33" s="1"/>
  <c r="L16" i="42"/>
  <c r="P16" i="42"/>
  <c r="M93" i="42"/>
  <c r="M91" i="42"/>
  <c r="D54" i="42"/>
  <c r="D64" i="42"/>
  <c r="J34" i="42"/>
  <c r="D22" i="42"/>
  <c r="D16" i="42" s="1"/>
  <c r="D46" i="42"/>
  <c r="F17" i="33"/>
  <c r="D36" i="42"/>
  <c r="F31" i="6"/>
  <c r="D48" i="33"/>
  <c r="D65" i="33"/>
  <c r="D60" i="33"/>
  <c r="L34" i="42"/>
  <c r="M88" i="42"/>
  <c r="G34" i="42"/>
  <c r="J78" i="42"/>
  <c r="H16" i="42"/>
  <c r="G16" i="42"/>
  <c r="P34" i="42"/>
  <c r="J80" i="42"/>
  <c r="O34" i="42"/>
  <c r="L8" i="42"/>
  <c r="F16" i="42"/>
  <c r="D43" i="33"/>
  <c r="D22" i="33"/>
  <c r="M34" i="42"/>
  <c r="H34" i="42"/>
  <c r="I34" i="42"/>
  <c r="I6" i="42" s="1"/>
  <c r="K34" i="42"/>
  <c r="M95" i="42"/>
  <c r="M94" i="42"/>
  <c r="M96" i="42"/>
  <c r="F34" i="42"/>
  <c r="M92" i="42"/>
  <c r="N34" i="42"/>
  <c r="N6" i="42" s="1"/>
  <c r="J79" i="42"/>
  <c r="D16" i="33"/>
  <c r="J16" i="42"/>
  <c r="D26" i="42"/>
  <c r="M8" i="42"/>
  <c r="J8" i="42"/>
  <c r="D8" i="42"/>
  <c r="O8" i="42"/>
  <c r="P8" i="42"/>
  <c r="G8" i="42"/>
  <c r="G13" i="33" s="1"/>
  <c r="F8" i="42"/>
  <c r="F13" i="33" s="1"/>
  <c r="H8" i="42"/>
  <c r="H13" i="33" s="1"/>
  <c r="I8" i="42"/>
  <c r="I13" i="33" s="1"/>
  <c r="K8" i="42"/>
  <c r="E39" i="27"/>
  <c r="D35" i="33"/>
  <c r="D33" i="33" s="1"/>
  <c r="K6" i="42" l="1"/>
  <c r="L6" i="42"/>
  <c r="J77" i="42"/>
  <c r="E24" i="27" s="1"/>
  <c r="J13" i="33"/>
  <c r="J9" i="33" s="1"/>
  <c r="J7" i="33" s="1"/>
  <c r="C56" i="27"/>
  <c r="E56" i="27" s="1"/>
  <c r="E54" i="27"/>
  <c r="M6" i="42"/>
  <c r="M90" i="42"/>
  <c r="E57" i="27" s="1"/>
  <c r="E22" i="27"/>
  <c r="C9" i="27"/>
  <c r="D17" i="27" s="1"/>
  <c r="G6" i="42"/>
  <c r="J6" i="42"/>
  <c r="H6" i="42"/>
  <c r="O6" i="42"/>
  <c r="P6" i="42"/>
  <c r="F6" i="42"/>
  <c r="H9" i="33"/>
  <c r="H7" i="33" s="1"/>
  <c r="K13" i="33"/>
  <c r="D13" i="33" s="1"/>
  <c r="G9" i="33"/>
  <c r="G7" i="33" s="1"/>
  <c r="D34" i="42"/>
  <c r="D6" i="42" s="1"/>
  <c r="I9" i="33"/>
  <c r="I7" i="33" s="1"/>
  <c r="K9" i="33"/>
  <c r="K7" i="33" s="1"/>
  <c r="E31" i="27"/>
  <c r="E41" i="27" s="1"/>
  <c r="D9" i="27" s="1"/>
  <c r="F15" i="33"/>
  <c r="F9" i="33" s="1"/>
  <c r="D17" i="33"/>
  <c r="D14" i="27" l="1"/>
  <c r="E53" i="27"/>
  <c r="E59" i="27" s="1"/>
  <c r="C49" i="27" s="1"/>
  <c r="E49" i="27" s="1"/>
  <c r="D15" i="33"/>
  <c r="F7" i="33"/>
  <c r="F66" i="11"/>
  <c r="E9" i="27"/>
  <c r="F34" i="6"/>
  <c r="F38" i="6" s="1"/>
  <c r="F63" i="11"/>
  <c r="D9" i="33" l="1"/>
  <c r="D7" i="33" s="1"/>
  <c r="F57" i="11"/>
  <c r="F59" i="11" s="1"/>
  <c r="F36" i="6"/>
  <c r="C15" i="27" s="1"/>
  <c r="F40" i="6"/>
  <c r="F68" i="11" l="1"/>
  <c r="C16" i="27" s="1"/>
  <c r="D15" i="27"/>
  <c r="D16" i="27" l="1"/>
  <c r="D18" i="27" s="1"/>
  <c r="C18" i="27"/>
</calcChain>
</file>

<file path=xl/sharedStrings.xml><?xml version="1.0" encoding="utf-8"?>
<sst xmlns="http://schemas.openxmlformats.org/spreadsheetml/2006/main" count="710" uniqueCount="419">
  <si>
    <t>Draft for discussion purposes only</t>
  </si>
  <si>
    <t>MONTHLY LIQUIDITY DATA COLLECTION</t>
  </si>
  <si>
    <t>The contents of individual returns are treated in confidence.</t>
  </si>
  <si>
    <t>For the Month Ending</t>
  </si>
  <si>
    <t>Select from list</t>
  </si>
  <si>
    <t>Organisation Name</t>
  </si>
  <si>
    <t>Address</t>
  </si>
  <si>
    <t>Person completing return</t>
  </si>
  <si>
    <t>Executive responsible for completion</t>
  </si>
  <si>
    <t>Name</t>
  </si>
  <si>
    <t>Title</t>
  </si>
  <si>
    <t>Phone</t>
  </si>
  <si>
    <t>Fax</t>
  </si>
  <si>
    <t xml:space="preserve"> </t>
  </si>
  <si>
    <t>Email</t>
  </si>
  <si>
    <t>Instructions:</t>
  </si>
  <si>
    <t xml:space="preserve">Update all your company information on this tab.
To be denominated in NZ$0.000 millions (unless otherwise specified).
Shaded areas indicate totals or calculations which are not to be overwritten.
</t>
  </si>
  <si>
    <t>Return to be completed by the 15th working day following the reporting period</t>
  </si>
  <si>
    <r>
      <t xml:space="preserve">Submission: </t>
    </r>
    <r>
      <rPr>
        <sz val="11"/>
        <rFont val="Segoe UI"/>
        <family val="2"/>
        <scheme val="minor"/>
      </rPr>
      <t>All information must be submitted using the secure file transfer mechanism specified by the Reserve Bank from time to time.</t>
    </r>
  </si>
  <si>
    <t>Companies included in the consolidation:</t>
  </si>
  <si>
    <r>
      <t>Reserve Bank contact</t>
    </r>
    <r>
      <rPr>
        <b/>
        <i/>
        <sz val="14"/>
        <color theme="0"/>
        <rFont val="Segoe UI"/>
        <family val="2"/>
        <scheme val="minor"/>
      </rPr>
      <t>:</t>
    </r>
  </si>
  <si>
    <r>
      <t xml:space="preserve">📧  </t>
    </r>
    <r>
      <rPr>
        <b/>
        <sz val="12"/>
        <color theme="1"/>
        <rFont val="Segoe UI"/>
        <family val="2"/>
        <scheme val="minor"/>
      </rPr>
      <t>Email:</t>
    </r>
  </si>
  <si>
    <t>statsunit@rbnz.govt.nz</t>
  </si>
  <si>
    <t>Version 0.1</t>
  </si>
  <si>
    <t>Total funding</t>
  </si>
  <si>
    <t>Total</t>
  </si>
  <si>
    <t>Domestic - NZD</t>
  </si>
  <si>
    <t>Domestic - non-NZD</t>
  </si>
  <si>
    <t>Offshore - NZD</t>
  </si>
  <si>
    <t>Offshore - non-NZD</t>
  </si>
  <si>
    <t>MISMATCH &amp; CORE FUNDING</t>
  </si>
  <si>
    <t>Mapping (for policy)</t>
  </si>
  <si>
    <t>30-day mismatch ratio</t>
  </si>
  <si>
    <t>Qualifying Liquid Assets</t>
  </si>
  <si>
    <t>Net Cash Outflows</t>
  </si>
  <si>
    <t>Mismatch Ratio</t>
  </si>
  <si>
    <t>$m</t>
  </si>
  <si>
    <t>%</t>
  </si>
  <si>
    <t>Period maximum</t>
  </si>
  <si>
    <t>Period minimum</t>
  </si>
  <si>
    <t>Period average</t>
  </si>
  <si>
    <t>End of period</t>
  </si>
  <si>
    <t>QLA Amount</t>
  </si>
  <si>
    <t>Share of QLA</t>
  </si>
  <si>
    <t>Level 1</t>
  </si>
  <si>
    <t>Level 2</t>
  </si>
  <si>
    <t>Committed Liquidity Facility</t>
  </si>
  <si>
    <t>Calculation for 30-day cash outflows</t>
  </si>
  <si>
    <t>16(1)(a)&amp;(b)</t>
  </si>
  <si>
    <t>Principal sum of debt securities that are readily tradable</t>
  </si>
  <si>
    <t>Projected outflows for DCS-protected deposits (based on size bands)</t>
  </si>
  <si>
    <t>16(1)(a)&amp;(c)&amp;(d)</t>
  </si>
  <si>
    <t>Projected outflows for non DCS-protected deposits (based on size bands)</t>
  </si>
  <si>
    <r>
      <t xml:space="preserve">Interest on debt securities issued </t>
    </r>
    <r>
      <rPr>
        <sz val="8"/>
        <rFont val="Segoe UI"/>
        <family val="2"/>
        <scheme val="minor"/>
      </rPr>
      <t>(unless the interest is due to be paid into an account with the deposit taker)</t>
    </r>
  </si>
  <si>
    <t>16(1)(a)&amp;(e)</t>
  </si>
  <si>
    <t>Money consideration under a derivative (outflows)</t>
  </si>
  <si>
    <t>16(1)(a)&amp;(f)</t>
  </si>
  <si>
    <r>
      <t xml:space="preserve">Money to be provided under a credit contract </t>
    </r>
    <r>
      <rPr>
        <sz val="8"/>
        <rFont val="Segoe UI"/>
        <family val="2"/>
        <scheme val="minor"/>
      </rPr>
      <t>(other than a revolving credit contract)</t>
    </r>
  </si>
  <si>
    <t>16(1)(a)&amp;(g)</t>
  </si>
  <si>
    <r>
      <t xml:space="preserve">Drawdown rate </t>
    </r>
    <r>
      <rPr>
        <vertAlign val="superscript"/>
        <sz val="10"/>
        <rFont val="Segoe UI"/>
        <family val="2"/>
        <scheme val="minor"/>
      </rPr>
      <t>1/</t>
    </r>
  </si>
  <si>
    <t xml:space="preserve">Money to be provided on request of a debtor (undrawn commitments) </t>
  </si>
  <si>
    <t>16(1)(a)&amp;(h)</t>
  </si>
  <si>
    <t>Total Outflows</t>
  </si>
  <si>
    <t>Calculation for 30-day cash inflows</t>
  </si>
  <si>
    <t xml:space="preserve">Debt securities that are not liquid assets </t>
  </si>
  <si>
    <t>17(1)(b)</t>
  </si>
  <si>
    <r>
      <t xml:space="preserve">Principal and interest under a credit contract </t>
    </r>
    <r>
      <rPr>
        <sz val="8"/>
        <rFont val="Segoe UI"/>
        <family val="2"/>
        <scheme val="minor"/>
      </rPr>
      <t>(other than a revolving credit or a non-performing loan)</t>
    </r>
  </si>
  <si>
    <t>Money consideration under a derivative (inflows)</t>
  </si>
  <si>
    <t>17(1)(a)</t>
  </si>
  <si>
    <r>
      <t xml:space="preserve">Money to be provided under a credit contract (Undrawn Committed Lines) </t>
    </r>
    <r>
      <rPr>
        <sz val="8"/>
        <rFont val="Segoe UI"/>
        <family val="2"/>
        <scheme val="minor"/>
      </rPr>
      <t>(data already subjected to haircut and cap)</t>
    </r>
  </si>
  <si>
    <t>17(2)</t>
  </si>
  <si>
    <t>Total cash inflows</t>
  </si>
  <si>
    <r>
      <t xml:space="preserve">Cap % </t>
    </r>
    <r>
      <rPr>
        <vertAlign val="superscript"/>
        <sz val="10"/>
        <rFont val="Segoe UI"/>
        <family val="2"/>
        <scheme val="minor"/>
      </rPr>
      <t>2/</t>
    </r>
  </si>
  <si>
    <t>Maximum allowable inflows</t>
  </si>
  <si>
    <t xml:space="preserve"> 17(1)(d)</t>
  </si>
  <si>
    <t>Core Funding Ratio</t>
  </si>
  <si>
    <t>Core Funding</t>
  </si>
  <si>
    <t>Total lending of money</t>
  </si>
  <si>
    <t>Calculation for core funding</t>
  </si>
  <si>
    <t>Tier 1 Capital</t>
  </si>
  <si>
    <t>22(1)(a)</t>
  </si>
  <si>
    <t>Principal sum of debt securities with residual maturity of more than 1 year</t>
  </si>
  <si>
    <t>22(1)(b)&amp;(f)</t>
  </si>
  <si>
    <t>Funding from DCS-protected deposits that is repayable no later than 1 year (based on size bands)</t>
  </si>
  <si>
    <t>22(1)(c)</t>
  </si>
  <si>
    <r>
      <t xml:space="preserve">Discount Factor % </t>
    </r>
    <r>
      <rPr>
        <vertAlign val="superscript"/>
        <sz val="10"/>
        <rFont val="Segoe UI"/>
        <family val="2"/>
        <scheme val="minor"/>
      </rPr>
      <t>3/</t>
    </r>
  </si>
  <si>
    <r>
      <t xml:space="preserve">Principal sum of debt securities that are readily tradable </t>
    </r>
    <r>
      <rPr>
        <sz val="8"/>
        <rFont val="Segoe UI"/>
        <family val="2"/>
        <scheme val="minor"/>
      </rPr>
      <t>(residual 6mos to 1year)</t>
    </r>
  </si>
  <si>
    <t>22(1)(d)&amp;(g)</t>
  </si>
  <si>
    <t>Funding from non DCS-protected deposits (based on size bands)</t>
  </si>
  <si>
    <t>22(1)(e)</t>
  </si>
  <si>
    <t>Calculated Core Funding ($m)</t>
  </si>
  <si>
    <t>1/ 2/ Indicative only. Proposed calibration to be consulted on as part of the exposure draft of the Liquidity Standard</t>
  </si>
  <si>
    <t>3/ Same discount factor used under BS 13. The discount rate will also apply to securities with original maturities of less than 2 years.</t>
  </si>
  <si>
    <t>LIQUID ASSETS</t>
  </si>
  <si>
    <t>mapping</t>
  </si>
  <si>
    <t>Market value for Liquidity Reporting</t>
  </si>
  <si>
    <r>
      <t>Haircut</t>
    </r>
    <r>
      <rPr>
        <b/>
        <vertAlign val="superscript"/>
        <sz val="14"/>
        <rFont val="Segoe UI"/>
        <family val="2"/>
        <scheme val="minor"/>
      </rPr>
      <t>4/</t>
    </r>
  </si>
  <si>
    <t>Value for Liquidity Reporting</t>
  </si>
  <si>
    <t>Face value</t>
  </si>
  <si>
    <t>Cash</t>
  </si>
  <si>
    <t>NZD cash</t>
  </si>
  <si>
    <t>Bank notes and coins</t>
  </si>
  <si>
    <t>14(1)(a)</t>
  </si>
  <si>
    <t>Demand balances with Group 1&amp;2 deposit takers</t>
  </si>
  <si>
    <t>Settlement account balances at the RBNZ (ESAS)</t>
  </si>
  <si>
    <t>14(1)(b)</t>
  </si>
  <si>
    <t>New Zealand government securities</t>
  </si>
  <si>
    <t>Treasury bills</t>
  </si>
  <si>
    <t>14(1)(c)(i)</t>
  </si>
  <si>
    <t>Nominal bonds</t>
  </si>
  <si>
    <t>Inflation indexed bonds</t>
  </si>
  <si>
    <t>Green bonds</t>
  </si>
  <si>
    <t>Reserve Bank of New Zealand securities</t>
  </si>
  <si>
    <t>RBNZ bills</t>
  </si>
  <si>
    <t>14(1)(c)(ii)</t>
  </si>
  <si>
    <t>Level 1 Liquid Assets</t>
  </si>
  <si>
    <t>To include in the definition the liquid assets of subsidiaries (to be subsumed in the above)</t>
  </si>
  <si>
    <t>NZ Local Government Funding Agency (LGFA) securities</t>
  </si>
  <si>
    <t>14(1)(c)(iii)</t>
  </si>
  <si>
    <t>Commercial paper</t>
  </si>
  <si>
    <t>Bonds</t>
  </si>
  <si>
    <t>Kauri Bonds</t>
  </si>
  <si>
    <t>14(1)(d)</t>
  </si>
  <si>
    <t>Kauri Bonds (subject to minimum credit rating, currently AAA)</t>
  </si>
  <si>
    <t>To include (e) and (f)</t>
  </si>
  <si>
    <t>Level 2 Liquid Assets</t>
  </si>
  <si>
    <t>Maximum Allowable Level 2 Assets</t>
  </si>
  <si>
    <t>Level 2 Qualified Liquid Asset amount</t>
  </si>
  <si>
    <t>Excess Level 2 Liquid Assets</t>
  </si>
  <si>
    <t>Total Level 1 and Level 2 Liquid Assets</t>
  </si>
  <si>
    <t>4/ Each security will be subject to different haircuts based on :</t>
  </si>
  <si>
    <t>Repo eligible securities and haircuts - Reserve Bank of New Zealand - Te Pūtea Matua</t>
  </si>
  <si>
    <t>Committed Liquidity Facility - Eligible Assets</t>
  </si>
  <si>
    <t>Market value</t>
  </si>
  <si>
    <r>
      <t xml:space="preserve">Market value </t>
    </r>
    <r>
      <rPr>
        <b/>
        <i/>
        <sz val="14"/>
        <rFont val="Segoe UI"/>
        <family val="2"/>
        <scheme val="minor"/>
      </rPr>
      <t xml:space="preserve">less </t>
    </r>
    <r>
      <rPr>
        <b/>
        <sz val="14"/>
        <rFont val="Segoe UI"/>
        <family val="2"/>
        <scheme val="minor"/>
      </rPr>
      <t>haircut</t>
    </r>
  </si>
  <si>
    <t>BS13A Liquid Assets Annex July 2022 - final</t>
  </si>
  <si>
    <t>Qualifying Crown Agents</t>
  </si>
  <si>
    <t>14(1)(e)</t>
  </si>
  <si>
    <t>State owned enterprises</t>
  </si>
  <si>
    <t>Securities guaranteed by the New Zealand government</t>
  </si>
  <si>
    <t>NZD denominated and registered securities guaranteed by AAA rated sovereign entities</t>
  </si>
  <si>
    <t>Corporate securities</t>
  </si>
  <si>
    <t>Registered bank securities</t>
  </si>
  <si>
    <t>Covered Bonds</t>
  </si>
  <si>
    <t>Asset backed securities (ABS)</t>
  </si>
  <si>
    <t>Internal ABS</t>
  </si>
  <si>
    <t xml:space="preserve">     Commercial paper</t>
  </si>
  <si>
    <t xml:space="preserve">     Bonds</t>
  </si>
  <si>
    <t>External ABS</t>
  </si>
  <si>
    <t>Residential Mortgage Backed Securities (RMBS)</t>
  </si>
  <si>
    <t>Market-Issued RMBS</t>
  </si>
  <si>
    <t>Internal RMBS</t>
  </si>
  <si>
    <t>Eligible RMBS</t>
  </si>
  <si>
    <t>Total repo-eligible securities (excluding Level 1 and Level 2)</t>
  </si>
  <si>
    <t>(Excess) Level 2 Liquid assets</t>
  </si>
  <si>
    <t>Total CLF Eligible Assets</t>
  </si>
  <si>
    <r>
      <t>Cap (% of Total Liquid Assets)</t>
    </r>
    <r>
      <rPr>
        <vertAlign val="superscript"/>
        <sz val="10"/>
        <rFont val="Segoe UI"/>
        <family val="2"/>
        <scheme val="minor"/>
      </rPr>
      <t xml:space="preserve"> 10/</t>
    </r>
  </si>
  <si>
    <t xml:space="preserve">Maximum Permitted CLF Eligible Assets </t>
  </si>
  <si>
    <t>CLF Amount Agreed with RBNZ ($)</t>
  </si>
  <si>
    <t>% of CLF Amount to Total Liquid Assets</t>
  </si>
  <si>
    <t>CLF</t>
  </si>
  <si>
    <t>10/ Indicative: CLF may contribute 40%-50% of total liquid assets</t>
  </si>
  <si>
    <t>CASHFLOWS</t>
  </si>
  <si>
    <t>Residual Maturities</t>
  </si>
  <si>
    <t>Overnight/ On demand</t>
  </si>
  <si>
    <t>&gt; Overnight and</t>
  </si>
  <si>
    <t>&gt; 30 days and</t>
  </si>
  <si>
    <t>&gt; 3 months and</t>
  </si>
  <si>
    <t>&gt; 6 months</t>
  </si>
  <si>
    <t xml:space="preserve">&gt; 1 year or </t>
  </si>
  <si>
    <t xml:space="preserve"> ≤ 30 days</t>
  </si>
  <si>
    <t>≤ 3 months</t>
  </si>
  <si>
    <t>≤ 6 months</t>
  </si>
  <si>
    <t>and ≤ 1 year</t>
  </si>
  <si>
    <t>undated</t>
  </si>
  <si>
    <t>Net flows</t>
  </si>
  <si>
    <t>Cash outflows</t>
  </si>
  <si>
    <t>Subtotal</t>
  </si>
  <si>
    <t>(i) a licensed deposit taker, a licensed insurer, or an operator of a designated FMI</t>
  </si>
  <si>
    <t>(ii) a bank or other entity that is licensed, registered, or otherwise authorised to accept deposits under the law of an overseas jurisdiction</t>
  </si>
  <si>
    <t>(iii) a government agency</t>
  </si>
  <si>
    <t>DCS-protected and non DCS-protected deposits</t>
  </si>
  <si>
    <t>Principal sum of DCS-protected deposits</t>
  </si>
  <si>
    <t>16(1)(a)&amp;(c)</t>
  </si>
  <si>
    <t>Principal sum of non DCS-protected deposits</t>
  </si>
  <si>
    <t>16(1)(a)&amp;(d)</t>
  </si>
  <si>
    <t xml:space="preserve"> 16(1)(a)&amp;(e)</t>
  </si>
  <si>
    <t xml:space="preserve"> 16(1)(a)&amp;(f)</t>
  </si>
  <si>
    <r>
      <t xml:space="preserve">Money to be provided under a credit contract </t>
    </r>
    <r>
      <rPr>
        <b/>
        <sz val="8"/>
        <rFont val="Segoe UI"/>
        <family val="2"/>
        <scheme val="minor"/>
      </rPr>
      <t>(other than a revolving credit)</t>
    </r>
  </si>
  <si>
    <t xml:space="preserve"> 16(1)(a)&amp;(g)</t>
  </si>
  <si>
    <t xml:space="preserve"> 16(1)(a)&amp;(h)</t>
  </si>
  <si>
    <t>(total value only - tenor not relevant)</t>
  </si>
  <si>
    <t>Cash inflows</t>
  </si>
  <si>
    <t>Contractual inflows</t>
  </si>
  <si>
    <t xml:space="preserve"> 17(1)(b)</t>
  </si>
  <si>
    <r>
      <rPr>
        <sz val="11"/>
        <color rgb="FF000000"/>
        <rFont val="Segoe UI"/>
        <family val="2"/>
        <scheme val="minor"/>
      </rPr>
      <t xml:space="preserve">Principal and interest under a credit contract </t>
    </r>
    <r>
      <rPr>
        <sz val="9"/>
        <color rgb="FF000000"/>
        <rFont val="Segoe UI"/>
        <family val="2"/>
        <scheme val="minor"/>
      </rPr>
      <t>(other than a revolving credit or non-performing loan)</t>
    </r>
  </si>
  <si>
    <t xml:space="preserve"> 17(1)(c)</t>
  </si>
  <si>
    <t>Market lending</t>
  </si>
  <si>
    <t>Assets purchased under agreement to sell (net inflow)</t>
  </si>
  <si>
    <t>To be removed? -not mentioned in the exposure draft</t>
  </si>
  <si>
    <t>Other lending flows</t>
  </si>
  <si>
    <t xml:space="preserve"> 17(1)(a)</t>
  </si>
  <si>
    <t>Other contractual inflows</t>
  </si>
  <si>
    <t>Interest payments (lending?)</t>
  </si>
  <si>
    <t>To be removed? - exp draft</t>
  </si>
  <si>
    <t>Money to be provided under a credit contract (Undrawn Committed Lines)</t>
  </si>
  <si>
    <t>Undrawn Committed lines - prior to haircut and cap</t>
  </si>
  <si>
    <t xml:space="preserve"> 17(2)</t>
  </si>
  <si>
    <t>Undrawn Committed lines - after haircut and before cap</t>
  </si>
  <si>
    <t>Undrawn Committed lines - after haircut and cap</t>
  </si>
  <si>
    <t>Memo Items: Repo Activity</t>
  </si>
  <si>
    <t>Repo</t>
  </si>
  <si>
    <t>Assets purchased under agreement to repurchase (cash leg)</t>
  </si>
  <si>
    <t>Assets purchased under agreement to repurchase (securities leg)</t>
  </si>
  <si>
    <t>Net</t>
  </si>
  <si>
    <t>Reverse Repo</t>
  </si>
  <si>
    <t>Assets sold under agreement to sell (cash leg)</t>
  </si>
  <si>
    <t>Assets sold under agreement to sell (securities leg)</t>
  </si>
  <si>
    <t>FUNDING</t>
  </si>
  <si>
    <t xml:space="preserve">AT FACE VALUE, BY SIZE BAND </t>
  </si>
  <si>
    <t xml:space="preserve">Overnight/ </t>
  </si>
  <si>
    <t>&gt; Overnight</t>
  </si>
  <si>
    <t>&gt;30 days and</t>
  </si>
  <si>
    <t>&gt; 1 year and</t>
  </si>
  <si>
    <t>&gt; 18 months</t>
  </si>
  <si>
    <t>&gt; 2 years and</t>
  </si>
  <si>
    <t>&gt; 5 years and</t>
  </si>
  <si>
    <t>&gt; 7 years and</t>
  </si>
  <si>
    <t>&gt; 10 years</t>
  </si>
  <si>
    <t>On demand</t>
  </si>
  <si>
    <t>and ≤ 18 months</t>
  </si>
  <si>
    <t>and ≤ 2 years</t>
  </si>
  <si>
    <t>≤ 5 years</t>
  </si>
  <si>
    <t>≤ 7 years</t>
  </si>
  <si>
    <t>≤ 10 years</t>
  </si>
  <si>
    <t>or undated</t>
  </si>
  <si>
    <t>22(1)(b)</t>
  </si>
  <si>
    <t>Check if there are reported data for Offshore/Domestic (NZD and non-NZD). Yes for offshore NZD but nil for domestic Non-NZD but this is allowed anyway</t>
  </si>
  <si>
    <t>Memo items:</t>
  </si>
  <si>
    <t>of which, related company funding is comprised of:</t>
  </si>
  <si>
    <t>Parent</t>
  </si>
  <si>
    <t>Parent - NZD</t>
  </si>
  <si>
    <t>Parent - non-NZD</t>
  </si>
  <si>
    <t>Other related companies</t>
  </si>
  <si>
    <t>Other related parties - NZD</t>
  </si>
  <si>
    <t>Other related parties - non-NZD</t>
  </si>
  <si>
    <t>Total related company NZD</t>
  </si>
  <si>
    <t>Total related company non-NZD</t>
  </si>
  <si>
    <t xml:space="preserve"> (16(1)(a)(c)</t>
  </si>
  <si>
    <t xml:space="preserve"> (16(1)(a)(d)</t>
  </si>
  <si>
    <t xml:space="preserve">      ≤ NZD 5m</t>
  </si>
  <si>
    <t xml:space="preserve">      &gt;NZD 5m and ≤ NZD 10m</t>
  </si>
  <si>
    <t xml:space="preserve">     &gt;NZD 10m and ≤ NZD 20m</t>
  </si>
  <si>
    <t xml:space="preserve">     &gt;NZD 20m and ≤ NZD 50m</t>
  </si>
  <si>
    <t xml:space="preserve">     &gt;NZD 50m and ≤ NZD 100m</t>
  </si>
  <si>
    <t xml:space="preserve">     &gt;NZD 100m</t>
  </si>
  <si>
    <t>Calculation for 30 days mismatch</t>
  </si>
  <si>
    <t>Size band %</t>
  </si>
  <si>
    <t>30 days mismatch</t>
  </si>
  <si>
    <t xml:space="preserve">          ≤ NZD 5m</t>
  </si>
  <si>
    <t xml:space="preserve">          &gt;NZD 5m and ≤ NZD 10m</t>
  </si>
  <si>
    <t xml:space="preserve">          &gt;NZD 10m and ≤ NZD 20m</t>
  </si>
  <si>
    <t xml:space="preserve">          &gt;NZD 20m and ≤ NZD 50m</t>
  </si>
  <si>
    <t xml:space="preserve">          &gt;NZD 50m and ≤ NZD 100m</t>
  </si>
  <si>
    <t xml:space="preserve">          &gt;NZD 100m</t>
  </si>
  <si>
    <t>Calculation for Core Funding Ratio</t>
  </si>
  <si>
    <t>CFR</t>
  </si>
  <si>
    <t>NEW ISSUES AT FACE VALUE</t>
  </si>
  <si>
    <t>Maturity at Issue</t>
  </si>
  <si>
    <t>≥ 1 month and</t>
  </si>
  <si>
    <t>&gt; 2 months and</t>
  </si>
  <si>
    <t>&gt; 3 years and</t>
  </si>
  <si>
    <t>&gt; 4 years and</t>
  </si>
  <si>
    <t xml:space="preserve"> ≤2 months</t>
  </si>
  <si>
    <t>≤ 18 months</t>
  </si>
  <si>
    <t>≤ 3 years</t>
  </si>
  <si>
    <t>≤ 4 years</t>
  </si>
  <si>
    <t>Domestic</t>
  </si>
  <si>
    <t>Offshore</t>
  </si>
  <si>
    <t>Financial Stability</t>
  </si>
  <si>
    <t>"Quite useful"</t>
  </si>
  <si>
    <t>"Granular and longer funding data are needed"</t>
  </si>
  <si>
    <t>MIA: We need this data! (to review time buckets</t>
  </si>
  <si>
    <t>Overnight</t>
  </si>
  <si>
    <t xml:space="preserve"> ≤ 1 month</t>
  </si>
  <si>
    <t xml:space="preserve">NEW ISSUES AT FACE VALUE </t>
  </si>
  <si>
    <t>WEIGHTED AVERAGE COST</t>
  </si>
  <si>
    <t xml:space="preserve">≥2 days and </t>
  </si>
  <si>
    <t>&gt;7 days and</t>
  </si>
  <si>
    <t>&gt; 14 days and</t>
  </si>
  <si>
    <t>≤7 days</t>
  </si>
  <si>
    <t>≤14 days</t>
  </si>
  <si>
    <t>cost (bp margin)</t>
  </si>
  <si>
    <t>Debt securities that are readily tradable</t>
  </si>
  <si>
    <t>BSD: remove non market funding</t>
  </si>
  <si>
    <t>Securities Held</t>
  </si>
  <si>
    <t>Issuer</t>
  </si>
  <si>
    <t>Security Type</t>
  </si>
  <si>
    <t>ISIN</t>
  </si>
  <si>
    <t>Face Value ($m)</t>
  </si>
  <si>
    <t>Market value ($m)</t>
  </si>
  <si>
    <t>Maturity date</t>
  </si>
  <si>
    <t>Yield to maturity (%)</t>
  </si>
  <si>
    <t>Coupon (%)</t>
  </si>
  <si>
    <t>Credit Rating</t>
  </si>
  <si>
    <t>Currency</t>
  </si>
  <si>
    <t>Accounting classification</t>
  </si>
  <si>
    <t>Not to be loaded in FSIS - to be moved to another database</t>
  </si>
  <si>
    <t>11/ This is the gross amount of the commitment prior to haircuts. Note that this category is indicative only, and will be consulted on at the exposure draft stage.</t>
  </si>
  <si>
    <r>
      <t xml:space="preserve">12/ Cashflows from debt securities that are not liquid assets nor impaired in accordance with generally accepted, accountancy practice. </t>
    </r>
    <r>
      <rPr>
        <i/>
        <strike/>
        <sz val="8"/>
        <rFont val="Segoe UI"/>
        <family val="2"/>
        <scheme val="minor"/>
      </rPr>
      <t>This includes cash flows from maturing term deposits held with G1 &amp; G2 DTs</t>
    </r>
  </si>
  <si>
    <t>Securities Issued</t>
  </si>
  <si>
    <t>Issue date</t>
  </si>
  <si>
    <t>Issue spread to BKBM (landed NZD cost)</t>
  </si>
  <si>
    <t>COMMENTS &amp; SIGN-OFF</t>
  </si>
  <si>
    <t>Please comment on:</t>
  </si>
  <si>
    <t>Significant variances:</t>
  </si>
  <si>
    <t>Revisions:</t>
  </si>
  <si>
    <t>Changes in practice:</t>
  </si>
  <si>
    <t>I confirm:</t>
  </si>
  <si>
    <t>I have completed this return, and have commented as appropriate:</t>
  </si>
  <si>
    <t>Name:</t>
  </si>
  <si>
    <t>Date:</t>
  </si>
  <si>
    <t>RBNZ Admin (Automated Load Facility)</t>
  </si>
  <si>
    <t>Please do not make changes to this sheet.</t>
  </si>
  <si>
    <t>Code</t>
  </si>
  <si>
    <t>Respondent code</t>
  </si>
  <si>
    <t>ANZ Bank New Zealand Limited</t>
  </si>
  <si>
    <t>ANZ</t>
  </si>
  <si>
    <t>Respondent</t>
  </si>
  <si>
    <t>ASB Bank Limited</t>
  </si>
  <si>
    <t>ASB-BK</t>
  </si>
  <si>
    <t>Bank of China (New Zealand) Limited</t>
  </si>
  <si>
    <t>BOC</t>
  </si>
  <si>
    <t>Period</t>
  </si>
  <si>
    <t>Bank of New Zealand</t>
  </si>
  <si>
    <t>BNZ</t>
  </si>
  <si>
    <t>China Construction Bank (New Zealand) Limited</t>
  </si>
  <si>
    <t>CCB</t>
  </si>
  <si>
    <t>Collection 1</t>
  </si>
  <si>
    <t>LIQ</t>
  </si>
  <si>
    <t>Heartland Bank Limited</t>
  </si>
  <si>
    <t>HEART-BK</t>
  </si>
  <si>
    <t>Collection 2</t>
  </si>
  <si>
    <t>Heartland Bank Limited - Banking Group</t>
  </si>
  <si>
    <t>HEART-Grp</t>
  </si>
  <si>
    <t>Collection 3</t>
  </si>
  <si>
    <t>Industrial and Commercial Bank of China (New Zealand) Limited</t>
  </si>
  <si>
    <t>ICBC</t>
  </si>
  <si>
    <t>Collection 4</t>
  </si>
  <si>
    <t>Kiwibank Limited</t>
  </si>
  <si>
    <t>KIWI</t>
  </si>
  <si>
    <t>Collection 5</t>
  </si>
  <si>
    <t>Rabobank New Zealand Limited</t>
  </si>
  <si>
    <t>RABO-NZ</t>
  </si>
  <si>
    <t>Collection 6</t>
  </si>
  <si>
    <t>Southland Building Society</t>
  </si>
  <si>
    <t>SBS-BK</t>
  </si>
  <si>
    <t>Collection 7</t>
  </si>
  <si>
    <t>The Co-operative Bank Limited</t>
  </si>
  <si>
    <t>CO-OP</t>
  </si>
  <si>
    <t>Collection 8</t>
  </si>
  <si>
    <t>TSB Bank Limited</t>
  </si>
  <si>
    <t>TSB</t>
  </si>
  <si>
    <t>Collection 9</t>
  </si>
  <si>
    <t>Westpac New Zealand Limited</t>
  </si>
  <si>
    <t>WNZL</t>
  </si>
  <si>
    <t>Collection 10</t>
  </si>
  <si>
    <t>Version</t>
  </si>
  <si>
    <t>Date</t>
  </si>
  <si>
    <t>Changes made</t>
  </si>
  <si>
    <t>1.0</t>
  </si>
  <si>
    <t>First version</t>
  </si>
  <si>
    <t>updated with comments and changes from Ian Neild, following feedback from first survey occurrence</t>
  </si>
  <si>
    <t>Consistent formatting across new sheets.</t>
  </si>
  <si>
    <t>Updated validation formulae and formatting</t>
  </si>
  <si>
    <t>Repo activity memo section included in contractual cashflow. BoINZ added to bank list</t>
  </si>
  <si>
    <t>CFR validations, T1 Capital, Co-op added to bank list</t>
  </si>
  <si>
    <t>ALF admin tab added</t>
  </si>
  <si>
    <t>contractual cashflow tab</t>
  </si>
  <si>
    <t>Update to Loans and advances defintion as per updated BS13 policy(Reflected in Validations, Definitions and Summary tab); Contacts updated; Links to RBNZ website updated</t>
  </si>
  <si>
    <t>Addition of Encumbered Assets TAB</t>
  </si>
  <si>
    <t>Rebranded and updated legisilative authority and submission instructions. Also added the Heartland Banking Group to the respondent list</t>
  </si>
  <si>
    <t>2.0</t>
  </si>
  <si>
    <t>Redesigned template with reference to the liquidity standard</t>
  </si>
  <si>
    <t xml:space="preserve">Post approval changes: (1) Revised the cap for L2 assets to 25% of QLA (2) Shifted to manual entry of allowable L2 assets to avoid circular reference </t>
  </si>
  <si>
    <t>(3) Inserted a cell in the liquid asset table to check compliance with Level 2 cap (4) Revised the formula of value for liquidity reporting to avoid negative amounts.</t>
  </si>
  <si>
    <t>Inserted a cashflow item - Principal sum of debt securities that are repayable to a license deposit taker, licensed insurer, a bank licensed/registered overseas, government agency - to better reflect the liquidity exposure draft</t>
  </si>
  <si>
    <t>Money consideration under a derivative after applying valid netting arrangement (outflows)</t>
  </si>
  <si>
    <t>Money consideration under a derivative after applying valid netting arrangement (inflows)</t>
  </si>
  <si>
    <r>
      <t xml:space="preserve">Principal sum of debt securities </t>
    </r>
    <r>
      <rPr>
        <i/>
        <sz val="11"/>
        <rFont val="Segoe UI"/>
        <family val="2"/>
      </rPr>
      <t>that are repayable to:</t>
    </r>
  </si>
  <si>
    <t>Memo items: Derivatives (gross)</t>
  </si>
  <si>
    <t>FX (gross)</t>
  </si>
  <si>
    <t>CrossCurrency IR swap flows (gross)</t>
  </si>
  <si>
    <t>IR swap interest cashflows (gross)</t>
  </si>
  <si>
    <t>Other derivative cashflows (gross)</t>
  </si>
  <si>
    <r>
      <t>Indicative Cap %</t>
    </r>
    <r>
      <rPr>
        <vertAlign val="superscript"/>
        <sz val="10"/>
        <rFont val="Segoe UI"/>
        <family val="2"/>
        <scheme val="minor"/>
      </rPr>
      <t xml:space="preserve">  6/</t>
    </r>
  </si>
  <si>
    <t xml:space="preserve">6/ As percentage of Level 1 liquid assets (to be determined at a later date following engagement with industry). Not to be set at a level that would be binding relative to current system holdings. </t>
  </si>
  <si>
    <t>7/ Each security will be subject to different haircuts based on:</t>
  </si>
  <si>
    <r>
      <t>Haircut</t>
    </r>
    <r>
      <rPr>
        <b/>
        <vertAlign val="superscript"/>
        <sz val="14"/>
        <rFont val="Segoe UI"/>
        <family val="2"/>
        <scheme val="minor"/>
      </rPr>
      <t>7/</t>
    </r>
  </si>
  <si>
    <t>8/ This is the gross amount of the commitment prior to haircuts. See clause 16(1)(h) of the liquidity standard for detail on which credit contracts are covered by this item</t>
  </si>
  <si>
    <t>9/ Cashflows from debt securities that are not liquid assets nor impaired in accordance with generally accepted, accountancy practice.</t>
  </si>
  <si>
    <r>
      <t xml:space="preserve">Debt securities that are not liquid asset nor impaired </t>
    </r>
    <r>
      <rPr>
        <vertAlign val="superscript"/>
        <sz val="11"/>
        <color rgb="FF000000"/>
        <rFont val="Segoe UI"/>
        <family val="2"/>
        <scheme val="minor"/>
      </rPr>
      <t>9/</t>
    </r>
  </si>
  <si>
    <r>
      <t xml:space="preserve">Money to be provided on request of a debtor (undrawn commitments) </t>
    </r>
    <r>
      <rPr>
        <b/>
        <vertAlign val="superscript"/>
        <sz val="11"/>
        <rFont val="Segoe UI"/>
        <family val="2"/>
        <scheme val="minor"/>
      </rPr>
      <t>8/</t>
    </r>
  </si>
  <si>
    <t>10/ Debt securities (not readily tradable) repayable by the deposit taker and its subsidiaries.</t>
  </si>
  <si>
    <t>5/ Values to be converted to NZD.  The equivalent value in home currency could be requested separately.</t>
  </si>
  <si>
    <t>Eligible liquid assets under the regulatory requirements of home</t>
  </si>
  <si>
    <r>
      <t xml:space="preserve">jurisdiction (held by overseas licensed subsidiaries) </t>
    </r>
    <r>
      <rPr>
        <b/>
        <vertAlign val="superscript"/>
        <sz val="11"/>
        <rFont val="Segoe UI"/>
        <family val="2"/>
        <scheme val="minor"/>
      </rPr>
      <t>5/</t>
    </r>
  </si>
  <si>
    <t>Overseas Eligible Liquid Assets (overseas subsidiaries)</t>
  </si>
  <si>
    <t>Institutional Deposits</t>
  </si>
  <si>
    <t xml:space="preserve">Readily tradable debt </t>
  </si>
  <si>
    <t>securities</t>
  </si>
  <si>
    <t xml:space="preserve">DCS-protected and non </t>
  </si>
  <si>
    <t>DCS-protected deposits</t>
  </si>
  <si>
    <t>Principal sum of debt securities that are repayable to institutional depositors</t>
  </si>
  <si>
    <t>Principal sum of debt securities that are repayable to institutional depositors as defined in clause 16(1)(a) of the Liquidity Standard</t>
  </si>
  <si>
    <r>
      <t xml:space="preserve">Interest on debt securities </t>
    </r>
    <r>
      <rPr>
        <b/>
        <sz val="8"/>
        <rFont val="Segoe UI"/>
        <family val="2"/>
        <scheme val="minor"/>
      </rPr>
      <t>(unless due to be paid into an account with the deposit taker)</t>
    </r>
  </si>
  <si>
    <t>Monthly Liquidity Collection</t>
  </si>
  <si>
    <t>Readily tradable debt decurities</t>
  </si>
  <si>
    <t>Local authority securities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</si>
</sst>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164" formatCode="_(* #,##0.00_);_(* \(#,##0.00\);_(* &quot;-&quot;??_);_(@_)"/>
    <numFmt numFmtId="165" formatCode="[$-1409]d\ mmmm\ yyyy;@"/>
    <numFmt numFmtId="166" formatCode="mmm\-yyyy"/>
    <numFmt numFmtId="167" formatCode="_-* #,##0_-;\-* #,##0_-;_-* &quot;-&quot;??_-;_-@_-"/>
    <numFmt numFmtId="168" formatCode="dd\ mmmm\ yyyy"/>
    <numFmt numFmtId="169" formatCode="#,##0.0"/>
    <numFmt numFmtId="170" formatCode="0.0"/>
    <numFmt numFmtId="171" formatCode="* #,##0,_ ;* \(#,##0,\)"/>
    <numFmt numFmtId="172" formatCode="0.0%"/>
    <numFmt numFmtId="173" formatCode="d\-mmm\-yyyy"/>
    <numFmt numFmtId="174" formatCode="0.000"/>
    <numFmt numFmtId="175" formatCode="#,##0.000"/>
  </numFmts>
  <fonts count="95">
    <font>
      <sz val="10"/>
      <name val="Arial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b/>
      <sz val="10"/>
      <name val="Times New Roman"/>
      <family val="1"/>
    </font>
    <font>
      <sz val="12"/>
      <name val="CG Times"/>
      <family val="1"/>
    </font>
    <font>
      <b/>
      <sz val="12"/>
      <color indexed="9"/>
      <name val="Times New Roman"/>
      <family val="1"/>
    </font>
    <font>
      <b/>
      <sz val="16"/>
      <color indexed="9"/>
      <name val="Times New Roman"/>
      <family val="1"/>
    </font>
    <font>
      <sz val="10"/>
      <name val="Times New Roman"/>
      <family val="1"/>
    </font>
    <font>
      <b/>
      <sz val="10"/>
      <color indexed="10"/>
      <name val="Arial"/>
      <family val="2"/>
    </font>
    <font>
      <sz val="12"/>
      <name val="Times New Roman"/>
      <family val="1"/>
    </font>
    <font>
      <sz val="10"/>
      <color indexed="8"/>
      <name val="Arial"/>
      <family val="2"/>
    </font>
    <font>
      <b/>
      <sz val="12"/>
      <name val="Times New Roman"/>
      <family val="1"/>
    </font>
    <font>
      <sz val="8"/>
      <name val="Tahoma"/>
      <family val="2"/>
    </font>
    <font>
      <b/>
      <sz val="14"/>
      <color indexed="9"/>
      <name val="Times New Roman"/>
      <family val="1"/>
    </font>
    <font>
      <b/>
      <sz val="8"/>
      <color indexed="9"/>
      <name val="Times New Roman"/>
      <family val="1"/>
    </font>
    <font>
      <sz val="10"/>
      <name val="Arial"/>
      <family val="2"/>
    </font>
    <font>
      <sz val="14"/>
      <color indexed="13"/>
      <name val="Helv"/>
    </font>
    <font>
      <sz val="12"/>
      <name val="Helv"/>
    </font>
    <font>
      <sz val="10"/>
      <color indexed="28"/>
      <name val="Arial"/>
      <family val="2"/>
    </font>
    <font>
      <sz val="11"/>
      <color indexed="8"/>
      <name val="Times New Roman"/>
      <family val="1"/>
    </font>
    <font>
      <sz val="8"/>
      <name val="Arial"/>
      <family val="2"/>
    </font>
    <font>
      <b/>
      <sz val="14"/>
      <name val="Times New Roman"/>
      <family val="1"/>
    </font>
    <font>
      <b/>
      <sz val="24"/>
      <name val="Times New Roman"/>
      <family val="1"/>
    </font>
    <font>
      <b/>
      <u val="double"/>
      <sz val="14"/>
      <name val="Times New Roman"/>
      <family val="1"/>
    </font>
    <font>
      <b/>
      <u/>
      <sz val="12"/>
      <name val="Times New Roman"/>
      <family val="1"/>
    </font>
    <font>
      <sz val="8"/>
      <name val="Helv"/>
    </font>
    <font>
      <b/>
      <sz val="14"/>
      <color indexed="12"/>
      <name val="Helv"/>
    </font>
    <font>
      <b/>
      <sz val="11"/>
      <color theme="1"/>
      <name val="Segoe UI"/>
      <family val="2"/>
      <scheme val="minor"/>
    </font>
    <font>
      <b/>
      <sz val="10"/>
      <color theme="1"/>
      <name val="Segoe UI"/>
      <family val="2"/>
      <scheme val="minor"/>
    </font>
    <font>
      <sz val="10"/>
      <name val="Segoe UI"/>
      <family val="2"/>
      <scheme val="minor"/>
    </font>
    <font>
      <i/>
      <sz val="12"/>
      <color indexed="9"/>
      <name val="Segoe UI"/>
      <family val="2"/>
      <scheme val="minor"/>
    </font>
    <font>
      <b/>
      <sz val="10"/>
      <name val="Segoe UI"/>
      <family val="2"/>
      <scheme val="minor"/>
    </font>
    <font>
      <sz val="12"/>
      <name val="Segoe UI"/>
      <family val="2"/>
      <scheme val="minor"/>
    </font>
    <font>
      <b/>
      <sz val="12"/>
      <color indexed="9"/>
      <name val="Segoe UI"/>
      <family val="2"/>
      <scheme val="minor"/>
    </font>
    <font>
      <u/>
      <sz val="10"/>
      <color indexed="12"/>
      <name val="Segoe UI"/>
      <family val="2"/>
      <scheme val="minor"/>
    </font>
    <font>
      <b/>
      <sz val="10"/>
      <color indexed="10"/>
      <name val="Segoe UI"/>
      <family val="2"/>
      <scheme val="minor"/>
    </font>
    <font>
      <b/>
      <sz val="28"/>
      <color rgb="FFED1164"/>
      <name val="Segoe UI"/>
      <family val="2"/>
      <scheme val="minor"/>
    </font>
    <font>
      <i/>
      <sz val="12"/>
      <name val="Segoe UI"/>
      <family val="2"/>
      <scheme val="minor"/>
    </font>
    <font>
      <b/>
      <sz val="12"/>
      <name val="Segoe UI"/>
      <family val="2"/>
      <scheme val="minor"/>
    </font>
    <font>
      <sz val="11"/>
      <name val="Segoe UI"/>
      <family val="2"/>
      <scheme val="minor"/>
    </font>
    <font>
      <i/>
      <sz val="11"/>
      <color indexed="9"/>
      <name val="Segoe UI"/>
      <family val="2"/>
      <scheme val="minor"/>
    </font>
    <font>
      <b/>
      <sz val="11"/>
      <name val="Segoe UI"/>
      <family val="2"/>
      <scheme val="minor"/>
    </font>
    <font>
      <b/>
      <sz val="11"/>
      <color indexed="9"/>
      <name val="Segoe UI"/>
      <family val="2"/>
      <scheme val="minor"/>
    </font>
    <font>
      <sz val="11"/>
      <name val="Arial"/>
      <family val="2"/>
    </font>
    <font>
      <b/>
      <sz val="14"/>
      <color theme="0"/>
      <name val="Segoe UI"/>
      <family val="2"/>
      <scheme val="minor"/>
    </font>
    <font>
      <b/>
      <i/>
      <sz val="14"/>
      <color theme="0"/>
      <name val="Segoe UI"/>
      <family val="2"/>
      <scheme val="minor"/>
    </font>
    <font>
      <sz val="14"/>
      <color theme="1"/>
      <name val="Segoe UI Emoji"/>
      <family val="2"/>
    </font>
    <font>
      <b/>
      <sz val="12"/>
      <color theme="1"/>
      <name val="Segoe UI"/>
      <family val="2"/>
      <scheme val="minor"/>
    </font>
    <font>
      <u/>
      <sz val="11"/>
      <color indexed="12"/>
      <name val="Segoe UI"/>
      <family val="2"/>
      <scheme val="minor"/>
    </font>
    <font>
      <sz val="10"/>
      <color indexed="8"/>
      <name val="Segoe UI"/>
      <family val="2"/>
      <scheme val="minor"/>
    </font>
    <font>
      <b/>
      <sz val="10"/>
      <color indexed="8"/>
      <name val="Segoe UI"/>
      <family val="2"/>
      <scheme val="minor"/>
    </font>
    <font>
      <u/>
      <sz val="10"/>
      <name val="Segoe UI"/>
      <family val="2"/>
      <scheme val="minor"/>
    </font>
    <font>
      <b/>
      <sz val="10"/>
      <color rgb="FFFF0000"/>
      <name val="Segoe UI"/>
      <family val="2"/>
      <scheme val="minor"/>
    </font>
    <font>
      <b/>
      <i/>
      <sz val="10"/>
      <name val="Segoe UI"/>
      <family val="2"/>
      <scheme val="minor"/>
    </font>
    <font>
      <b/>
      <sz val="16"/>
      <color rgb="FFED1164"/>
      <name val="Segoe UI"/>
      <family val="2"/>
      <scheme val="minor"/>
    </font>
    <font>
      <b/>
      <sz val="14"/>
      <color indexed="9"/>
      <name val="Segoe UI"/>
      <family val="2"/>
      <scheme val="minor"/>
    </font>
    <font>
      <b/>
      <i/>
      <sz val="16"/>
      <name val="Segoe UI"/>
      <family val="2"/>
      <scheme val="minor"/>
    </font>
    <font>
      <sz val="8"/>
      <name val="Segoe UI"/>
      <family val="2"/>
      <scheme val="minor"/>
    </font>
    <font>
      <b/>
      <sz val="14"/>
      <name val="Segoe UI"/>
      <family val="2"/>
      <scheme val="minor"/>
    </font>
    <font>
      <sz val="14"/>
      <name val="Segoe UI"/>
      <family val="2"/>
      <scheme val="minor"/>
    </font>
    <font>
      <b/>
      <i/>
      <sz val="11"/>
      <name val="Segoe UI"/>
      <family val="2"/>
      <scheme val="minor"/>
    </font>
    <font>
      <b/>
      <sz val="16"/>
      <color indexed="9"/>
      <name val="Segoe UI"/>
      <family val="2"/>
      <scheme val="minor"/>
    </font>
    <font>
      <b/>
      <sz val="28"/>
      <color rgb="FFED1164"/>
      <name val="Segoe UI"/>
      <family val="2"/>
    </font>
    <font>
      <b/>
      <sz val="16"/>
      <name val="Segoe UI"/>
      <family val="2"/>
      <scheme val="minor"/>
    </font>
    <font>
      <b/>
      <sz val="18"/>
      <color rgb="FFED1164"/>
      <name val="Segoe UI"/>
      <family val="2"/>
      <scheme val="minor"/>
    </font>
    <font>
      <b/>
      <sz val="14"/>
      <color indexed="8"/>
      <name val="Segoe UI"/>
      <family val="2"/>
      <scheme val="minor"/>
    </font>
    <font>
      <b/>
      <sz val="18"/>
      <name val="Segoe UI"/>
      <family val="2"/>
      <scheme val="minor"/>
    </font>
    <font>
      <b/>
      <sz val="48"/>
      <name val="Segoe UI"/>
      <family val="2"/>
      <scheme val="minor"/>
    </font>
    <font>
      <sz val="11"/>
      <color rgb="FF000000"/>
      <name val="Segoe UI"/>
      <family val="2"/>
      <scheme val="minor"/>
    </font>
    <font>
      <sz val="10"/>
      <name val="Arial"/>
      <family val="2"/>
    </font>
    <font>
      <b/>
      <i/>
      <strike/>
      <sz val="16"/>
      <name val="Segoe UI"/>
      <family val="2"/>
      <scheme val="minor"/>
    </font>
    <font>
      <vertAlign val="superscript"/>
      <sz val="10"/>
      <name val="Segoe UI"/>
      <family val="2"/>
      <scheme val="minor"/>
    </font>
    <font>
      <b/>
      <vertAlign val="superscript"/>
      <sz val="14"/>
      <name val="Segoe UI"/>
      <family val="2"/>
      <scheme val="minor"/>
    </font>
    <font>
      <sz val="11"/>
      <color theme="1"/>
      <name val="Arial"/>
      <family val="2"/>
    </font>
    <font>
      <b/>
      <sz val="20"/>
      <name val="Segoe UI"/>
      <family val="2"/>
      <scheme val="minor"/>
    </font>
    <font>
      <b/>
      <i/>
      <sz val="14"/>
      <name val="Segoe UI"/>
      <family val="2"/>
      <scheme val="minor"/>
    </font>
    <font>
      <strike/>
      <sz val="11"/>
      <name val="Segoe UI"/>
      <family val="2"/>
      <scheme val="minor"/>
    </font>
    <font>
      <i/>
      <strike/>
      <sz val="8"/>
      <name val="Segoe UI"/>
      <family val="2"/>
      <scheme val="minor"/>
    </font>
    <font>
      <u/>
      <sz val="8"/>
      <color indexed="12"/>
      <name val="Arial"/>
      <family val="2"/>
    </font>
    <font>
      <sz val="9"/>
      <name val="Segoe UI"/>
      <family val="2"/>
      <scheme val="minor"/>
    </font>
    <font>
      <u/>
      <sz val="8"/>
      <color indexed="12"/>
      <name val="Segoe UI"/>
      <family val="2"/>
      <scheme val="minor"/>
    </font>
    <font>
      <b/>
      <sz val="8"/>
      <name val="Segoe UI"/>
      <family val="2"/>
      <scheme val="minor"/>
    </font>
    <font>
      <vertAlign val="superscript"/>
      <sz val="11"/>
      <color rgb="FF000000"/>
      <name val="Segoe UI"/>
      <family val="2"/>
      <scheme val="minor"/>
    </font>
    <font>
      <sz val="9"/>
      <color rgb="FF000000"/>
      <name val="Segoe UI"/>
      <family val="2"/>
      <scheme val="minor"/>
    </font>
    <font>
      <b/>
      <vertAlign val="superscript"/>
      <sz val="11"/>
      <name val="Segoe UI"/>
      <family val="2"/>
      <scheme val="minor"/>
    </font>
    <font>
      <sz val="10"/>
      <color rgb="FFFF000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i/>
      <sz val="11"/>
      <name val="Segoe UI"/>
      <family val="2"/>
    </font>
  </fonts>
  <fills count="2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</patternFill>
    </fill>
    <fill>
      <patternFill patternType="solid">
        <fgColor indexed="65"/>
        <bgColor indexed="46"/>
      </patternFill>
    </fill>
    <fill>
      <patternFill patternType="solid">
        <fgColor theme="0" tint="-0.249977111117893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5EE"/>
        <bgColor indexed="64"/>
      </patternFill>
    </fill>
    <fill>
      <patternFill patternType="solid">
        <fgColor rgb="FFED116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gray0625"/>
    </fill>
    <fill>
      <patternFill patternType="solid">
        <fgColor theme="6" tint="0.59999389629810485"/>
        <bgColor indexed="64"/>
      </patternFill>
    </fill>
    <fill>
      <patternFill patternType="solid">
        <fgColor rgb="FFF6F5EE"/>
        <bgColor rgb="FF000000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3">
    <xf numFmtId="0" fontId="0" fillId="0" borderId="0"/>
    <xf numFmtId="0" fontId="4" fillId="0" borderId="0"/>
    <xf numFmtId="0" fontId="22" fillId="0" borderId="1"/>
    <xf numFmtId="170" fontId="4" fillId="10" borderId="2">
      <alignment horizontal="center"/>
    </xf>
    <xf numFmtId="170" fontId="4" fillId="2" borderId="2">
      <alignment horizontal="center"/>
    </xf>
    <xf numFmtId="169" fontId="4" fillId="0" borderId="2">
      <alignment horizontal="center"/>
    </xf>
    <xf numFmtId="2" fontId="4" fillId="0" borderId="2">
      <alignment horizontal="center"/>
    </xf>
    <xf numFmtId="170" fontId="4" fillId="0" borderId="2">
      <alignment horizontal="center"/>
    </xf>
    <xf numFmtId="0" fontId="23" fillId="0" borderId="0"/>
    <xf numFmtId="164" fontId="4" fillId="0" borderId="0" applyFont="0" applyFill="0" applyBorder="0" applyAlignment="0" applyProtection="0"/>
    <xf numFmtId="171" fontId="24" fillId="0" borderId="0" applyNumberFormat="0" applyFill="0" applyBorder="0" applyProtection="0">
      <alignment horizontal="left" indent="1"/>
    </xf>
    <xf numFmtId="0" fontId="4" fillId="0" borderId="0">
      <alignment horizontal="left" indent="2"/>
    </xf>
    <xf numFmtId="37" fontId="17" fillId="0" borderId="3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>
      <alignment horizontal="left" indent="1"/>
    </xf>
    <xf numFmtId="0" fontId="11" fillId="3" borderId="0">
      <alignment horizontal="center" vertical="top"/>
    </xf>
    <xf numFmtId="0" fontId="20" fillId="3" borderId="0">
      <alignment horizontal="center" vertical="center"/>
    </xf>
    <xf numFmtId="0" fontId="12" fillId="3" borderId="0">
      <alignment vertical="top"/>
    </xf>
    <xf numFmtId="0" fontId="21" fillId="11" borderId="2">
      <alignment horizontal="center"/>
    </xf>
    <xf numFmtId="0" fontId="4" fillId="11" borderId="2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1"/>
    <xf numFmtId="40" fontId="25" fillId="4" borderId="0">
      <alignment horizontal="right"/>
    </xf>
    <xf numFmtId="9" fontId="4" fillId="0" borderId="0" applyFont="0" applyFill="0" applyBorder="0" applyAlignment="0" applyProtection="0"/>
    <xf numFmtId="0" fontId="26" fillId="0" borderId="0" applyFill="0">
      <alignment horizontal="left"/>
    </xf>
    <xf numFmtId="1" fontId="27" fillId="0" borderId="0">
      <alignment horizontal="right" vertical="center"/>
    </xf>
    <xf numFmtId="0" fontId="28" fillId="5" borderId="4" applyNumberFormat="0">
      <alignment horizontal="centerContinuous" vertical="center"/>
    </xf>
    <xf numFmtId="0" fontId="13" fillId="6" borderId="5" applyNumberFormat="0" applyFont="0" applyBorder="0"/>
    <xf numFmtId="0" fontId="9" fillId="7" borderId="2" applyNumberFormat="0" applyBorder="0">
      <alignment horizontal="center"/>
    </xf>
    <xf numFmtId="0" fontId="19" fillId="3" borderId="2">
      <alignment horizontal="center" vertical="center"/>
    </xf>
    <xf numFmtId="37" fontId="29" fillId="0" borderId="0">
      <alignment vertical="center"/>
    </xf>
    <xf numFmtId="37" fontId="30" fillId="0" borderId="0">
      <alignment horizontal="left" vertical="center"/>
    </xf>
    <xf numFmtId="37" fontId="31" fillId="0" borderId="0">
      <alignment horizontal="center"/>
    </xf>
    <xf numFmtId="37" fontId="17" fillId="0" borderId="0">
      <alignment horizontal="left" vertical="center"/>
    </xf>
    <xf numFmtId="0" fontId="32" fillId="8" borderId="1"/>
    <xf numFmtId="0" fontId="4" fillId="0" borderId="0"/>
    <xf numFmtId="0" fontId="3" fillId="0" borderId="0"/>
    <xf numFmtId="0" fontId="2" fillId="0" borderId="0"/>
    <xf numFmtId="9" fontId="75" fillId="0" borderId="0" applyFont="0" applyFill="0" applyBorder="0" applyAlignment="0" applyProtection="0"/>
    <xf numFmtId="0" fontId="1" fillId="0" borderId="0"/>
  </cellStyleXfs>
  <cellXfs count="378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3" fillId="0" borderId="0" xfId="0" applyFont="1"/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166" fontId="0" fillId="0" borderId="0" xfId="0" applyNumberFormat="1"/>
    <xf numFmtId="0" fontId="9" fillId="0" borderId="0" xfId="0" applyFont="1" applyAlignment="1">
      <alignment horizontal="right" vertical="top"/>
    </xf>
    <xf numFmtId="0" fontId="0" fillId="9" borderId="0" xfId="0" applyFill="1"/>
    <xf numFmtId="166" fontId="4" fillId="0" borderId="0" xfId="0" applyNumberFormat="1" applyFont="1"/>
    <xf numFmtId="0" fontId="15" fillId="0" borderId="0" xfId="0" applyFont="1" applyAlignment="1">
      <alignment horizontal="left" indent="3"/>
    </xf>
    <xf numFmtId="0" fontId="16" fillId="0" borderId="0" xfId="0" applyFont="1"/>
    <xf numFmtId="0" fontId="14" fillId="0" borderId="0" xfId="0" quotePrefix="1" applyFont="1" applyAlignment="1">
      <alignment horizontal="left"/>
    </xf>
    <xf numFmtId="0" fontId="18" fillId="0" borderId="0" xfId="0" applyFont="1"/>
    <xf numFmtId="0" fontId="4" fillId="0" borderId="0" xfId="0" quotePrefix="1" applyFont="1"/>
    <xf numFmtId="0" fontId="7" fillId="0" borderId="0" xfId="13" applyAlignment="1" applyProtection="1"/>
    <xf numFmtId="0" fontId="4" fillId="0" borderId="0" xfId="0" quotePrefix="1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0" fillId="12" borderId="2" xfId="0" applyFill="1" applyBorder="1"/>
    <xf numFmtId="14" fontId="0" fillId="12" borderId="2" xfId="0" applyNumberFormat="1" applyFill="1" applyBorder="1"/>
    <xf numFmtId="0" fontId="0" fillId="0" borderId="0" xfId="0" applyAlignment="1">
      <alignment horizontal="left"/>
    </xf>
    <xf numFmtId="0" fontId="35" fillId="14" borderId="0" xfId="0" applyFont="1" applyFill="1" applyProtection="1">
      <protection locked="0"/>
    </xf>
    <xf numFmtId="0" fontId="35" fillId="14" borderId="0" xfId="0" applyFont="1" applyFill="1"/>
    <xf numFmtId="0" fontId="35" fillId="14" borderId="0" xfId="0" applyFont="1" applyFill="1" applyAlignment="1">
      <alignment vertical="top"/>
    </xf>
    <xf numFmtId="0" fontId="40" fillId="14" borderId="0" xfId="13" applyFont="1" applyFill="1" applyBorder="1" applyAlignment="1" applyProtection="1">
      <alignment horizontal="center" vertical="top" wrapText="1"/>
    </xf>
    <xf numFmtId="0" fontId="40" fillId="14" borderId="0" xfId="13" applyFont="1" applyFill="1" applyBorder="1" applyAlignment="1" applyProtection="1">
      <alignment vertical="top" wrapText="1"/>
    </xf>
    <xf numFmtId="0" fontId="37" fillId="14" borderId="0" xfId="0" applyFont="1" applyFill="1"/>
    <xf numFmtId="0" fontId="36" fillId="14" borderId="0" xfId="0" applyFont="1" applyFill="1" applyAlignment="1">
      <alignment horizontal="right"/>
    </xf>
    <xf numFmtId="0" fontId="35" fillId="14" borderId="0" xfId="0" applyFont="1" applyFill="1" applyAlignment="1">
      <alignment vertical="top" wrapText="1"/>
    </xf>
    <xf numFmtId="0" fontId="38" fillId="14" borderId="0" xfId="0" applyFont="1" applyFill="1"/>
    <xf numFmtId="0" fontId="39" fillId="14" borderId="0" xfId="0" applyFont="1" applyFill="1" applyAlignment="1">
      <alignment horizontal="center" vertical="top" wrapText="1"/>
    </xf>
    <xf numFmtId="0" fontId="35" fillId="14" borderId="0" xfId="0" applyFont="1" applyFill="1" applyAlignment="1">
      <alignment wrapText="1"/>
    </xf>
    <xf numFmtId="0" fontId="35" fillId="14" borderId="0" xfId="0" quotePrefix="1" applyFont="1" applyFill="1" applyAlignment="1">
      <alignment horizontal="left" vertical="top" wrapText="1"/>
    </xf>
    <xf numFmtId="0" fontId="35" fillId="14" borderId="0" xfId="0" applyFont="1" applyFill="1" applyAlignment="1">
      <alignment horizontal="right" vertical="top" wrapText="1"/>
    </xf>
    <xf numFmtId="0" fontId="35" fillId="14" borderId="0" xfId="0" quotePrefix="1" applyFont="1" applyFill="1" applyAlignment="1">
      <alignment vertical="top" wrapText="1"/>
    </xf>
    <xf numFmtId="0" fontId="42" fillId="14" borderId="0" xfId="0" applyFont="1" applyFill="1" applyAlignment="1">
      <alignment horizontal="left" vertical="top"/>
    </xf>
    <xf numFmtId="0" fontId="45" fillId="14" borderId="0" xfId="0" applyFont="1" applyFill="1"/>
    <xf numFmtId="0" fontId="46" fillId="14" borderId="0" xfId="0" applyFont="1" applyFill="1" applyAlignment="1">
      <alignment horizontal="right"/>
    </xf>
    <xf numFmtId="0" fontId="47" fillId="14" borderId="0" xfId="0" applyFont="1" applyFill="1" applyAlignment="1">
      <alignment horizontal="right"/>
    </xf>
    <xf numFmtId="0" fontId="47" fillId="14" borderId="0" xfId="0" applyFont="1" applyFill="1" applyAlignment="1">
      <alignment horizontal="right" vertical="top"/>
    </xf>
    <xf numFmtId="0" fontId="48" fillId="14" borderId="0" xfId="0" applyFont="1" applyFill="1"/>
    <xf numFmtId="0" fontId="47" fillId="14" borderId="0" xfId="0" applyFont="1" applyFill="1"/>
    <xf numFmtId="0" fontId="47" fillId="14" borderId="0" xfId="0" applyFont="1" applyFill="1" applyAlignment="1">
      <alignment vertical="top"/>
    </xf>
    <xf numFmtId="0" fontId="49" fillId="0" borderId="0" xfId="0" applyFont="1"/>
    <xf numFmtId="0" fontId="38" fillId="14" borderId="0" xfId="0" applyFont="1" applyFill="1" applyAlignment="1">
      <alignment vertical="top" wrapText="1"/>
    </xf>
    <xf numFmtId="0" fontId="41" fillId="14" borderId="0" xfId="13" applyFont="1" applyFill="1" applyBorder="1" applyAlignment="1" applyProtection="1">
      <alignment horizontal="center" vertical="top" wrapText="1"/>
    </xf>
    <xf numFmtId="0" fontId="52" fillId="14" borderId="0" xfId="99" applyFont="1" applyFill="1" applyAlignment="1">
      <alignment horizontal="left" vertical="center"/>
    </xf>
    <xf numFmtId="0" fontId="54" fillId="14" borderId="0" xfId="13" quotePrefix="1" applyFont="1" applyFill="1" applyBorder="1" applyAlignment="1" applyProtection="1">
      <alignment horizontal="left" vertical="top" wrapText="1"/>
    </xf>
    <xf numFmtId="173" fontId="3" fillId="0" borderId="0" xfId="99" applyNumberFormat="1"/>
    <xf numFmtId="0" fontId="4" fillId="0" borderId="0" xfId="21"/>
    <xf numFmtId="17" fontId="0" fillId="0" borderId="0" xfId="0" applyNumberFormat="1"/>
    <xf numFmtId="0" fontId="4" fillId="0" borderId="0" xfId="0" quotePrefix="1" applyFont="1" applyAlignment="1">
      <alignment horizontal="left"/>
    </xf>
    <xf numFmtId="0" fontId="0" fillId="14" borderId="0" xfId="0" applyFill="1"/>
    <xf numFmtId="0" fontId="55" fillId="14" borderId="0" xfId="0" applyFont="1" applyFill="1"/>
    <xf numFmtId="0" fontId="35" fillId="14" borderId="5" xfId="0" applyFont="1" applyFill="1" applyBorder="1"/>
    <xf numFmtId="0" fontId="35" fillId="14" borderId="7" xfId="0" applyFont="1" applyFill="1" applyBorder="1"/>
    <xf numFmtId="0" fontId="35" fillId="14" borderId="8" xfId="0" applyFont="1" applyFill="1" applyBorder="1"/>
    <xf numFmtId="0" fontId="58" fillId="14" borderId="0" xfId="0" applyFont="1" applyFill="1"/>
    <xf numFmtId="0" fontId="60" fillId="14" borderId="0" xfId="0" applyFont="1" applyFill="1" applyAlignment="1">
      <alignment horizontal="left" vertical="top"/>
    </xf>
    <xf numFmtId="0" fontId="35" fillId="14" borderId="0" xfId="0" applyFont="1" applyFill="1" applyAlignment="1">
      <alignment horizontal="centerContinuous"/>
    </xf>
    <xf numFmtId="0" fontId="35" fillId="14" borderId="0" xfId="0" applyFont="1" applyFill="1" applyAlignment="1">
      <alignment horizontal="center"/>
    </xf>
    <xf numFmtId="0" fontId="61" fillId="14" borderId="0" xfId="0" applyFont="1" applyFill="1" applyAlignment="1">
      <alignment vertical="top"/>
    </xf>
    <xf numFmtId="0" fontId="40" fillId="14" borderId="0" xfId="13" applyFont="1" applyFill="1" applyAlignment="1" applyProtection="1"/>
    <xf numFmtId="170" fontId="35" fillId="14" borderId="2" xfId="0" applyNumberFormat="1" applyFont="1" applyFill="1" applyBorder="1" applyAlignment="1">
      <alignment horizontal="center"/>
    </xf>
    <xf numFmtId="0" fontId="62" fillId="14" borderId="0" xfId="0" applyFont="1" applyFill="1" applyAlignment="1">
      <alignment vertical="top"/>
    </xf>
    <xf numFmtId="2" fontId="35" fillId="10" borderId="2" xfId="3" applyNumberFormat="1" applyFont="1">
      <alignment horizontal="center"/>
    </xf>
    <xf numFmtId="0" fontId="35" fillId="14" borderId="0" xfId="0" applyFont="1" applyFill="1" applyAlignment="1">
      <alignment horizontal="center" vertical="top"/>
    </xf>
    <xf numFmtId="0" fontId="35" fillId="14" borderId="0" xfId="0" applyFont="1" applyFill="1" applyAlignment="1">
      <alignment horizontal="left"/>
    </xf>
    <xf numFmtId="0" fontId="57" fillId="14" borderId="0" xfId="13" applyFont="1" applyFill="1" applyAlignment="1" applyProtection="1"/>
    <xf numFmtId="170" fontId="35" fillId="14" borderId="0" xfId="0" applyNumberFormat="1" applyFont="1" applyFill="1" applyAlignment="1">
      <alignment horizontal="center"/>
    </xf>
    <xf numFmtId="0" fontId="60" fillId="14" borderId="0" xfId="0" applyFont="1" applyFill="1" applyAlignment="1">
      <alignment vertical="top"/>
    </xf>
    <xf numFmtId="0" fontId="65" fillId="14" borderId="0" xfId="0" applyFont="1" applyFill="1" applyAlignment="1">
      <alignment horizontal="center"/>
    </xf>
    <xf numFmtId="0" fontId="45" fillId="14" borderId="0" xfId="0" applyFont="1" applyFill="1" applyAlignment="1">
      <alignment horizontal="left" vertical="center"/>
    </xf>
    <xf numFmtId="0" fontId="45" fillId="14" borderId="0" xfId="0" applyFont="1" applyFill="1" applyAlignment="1">
      <alignment vertical="center"/>
    </xf>
    <xf numFmtId="0" fontId="45" fillId="14" borderId="0" xfId="0" applyFont="1" applyFill="1" applyAlignment="1">
      <alignment horizontal="center"/>
    </xf>
    <xf numFmtId="0" fontId="54" fillId="14" borderId="0" xfId="13" applyFont="1" applyFill="1" applyAlignment="1" applyProtection="1"/>
    <xf numFmtId="170" fontId="45" fillId="14" borderId="0" xfId="0" applyNumberFormat="1" applyFont="1" applyFill="1" applyAlignment="1">
      <alignment horizontal="center"/>
    </xf>
    <xf numFmtId="0" fontId="4" fillId="14" borderId="0" xfId="0" applyFont="1" applyFill="1"/>
    <xf numFmtId="0" fontId="44" fillId="14" borderId="0" xfId="0" applyFont="1" applyFill="1"/>
    <xf numFmtId="170" fontId="35" fillId="14" borderId="2" xfId="3" applyFont="1" applyFill="1">
      <alignment horizontal="center"/>
    </xf>
    <xf numFmtId="0" fontId="35" fillId="14" borderId="7" xfId="0" applyFont="1" applyFill="1" applyBorder="1" applyAlignment="1">
      <alignment horizontal="center"/>
    </xf>
    <xf numFmtId="0" fontId="35" fillId="14" borderId="9" xfId="0" applyFont="1" applyFill="1" applyBorder="1"/>
    <xf numFmtId="0" fontId="35" fillId="14" borderId="9" xfId="0" applyFont="1" applyFill="1" applyBorder="1" applyAlignment="1">
      <alignment horizontal="center"/>
    </xf>
    <xf numFmtId="0" fontId="35" fillId="14" borderId="10" xfId="0" applyFont="1" applyFill="1" applyBorder="1" applyAlignment="1">
      <alignment horizontal="center"/>
    </xf>
    <xf numFmtId="0" fontId="67" fillId="14" borderId="0" xfId="18" applyFont="1" applyFill="1">
      <alignment vertical="top"/>
    </xf>
    <xf numFmtId="169" fontId="35" fillId="14" borderId="0" xfId="0" applyNumberFormat="1" applyFont="1" applyFill="1" applyAlignment="1">
      <alignment horizontal="center"/>
    </xf>
    <xf numFmtId="9" fontId="35" fillId="14" borderId="0" xfId="86" applyFont="1" applyFill="1" applyBorder="1" applyAlignment="1">
      <alignment horizontal="center"/>
    </xf>
    <xf numFmtId="0" fontId="44" fillId="14" borderId="0" xfId="16" applyFont="1" applyFill="1">
      <alignment horizontal="center" vertical="top"/>
    </xf>
    <xf numFmtId="0" fontId="35" fillId="14" borderId="0" xfId="16" applyFont="1" applyFill="1">
      <alignment horizontal="center" vertical="top"/>
    </xf>
    <xf numFmtId="0" fontId="44" fillId="10" borderId="17" xfId="16" applyFont="1" applyFill="1" applyBorder="1">
      <alignment horizontal="center" vertical="top"/>
    </xf>
    <xf numFmtId="0" fontId="44" fillId="10" borderId="16" xfId="16" applyFont="1" applyFill="1" applyBorder="1">
      <alignment horizontal="center" vertical="top"/>
    </xf>
    <xf numFmtId="0" fontId="44" fillId="14" borderId="0" xfId="14" applyFont="1" applyFill="1"/>
    <xf numFmtId="1" fontId="35" fillId="14" borderId="2" xfId="0" applyNumberFormat="1" applyFont="1" applyFill="1" applyBorder="1" applyAlignment="1">
      <alignment horizontal="center"/>
    </xf>
    <xf numFmtId="0" fontId="44" fillId="10" borderId="17" xfId="16" applyFont="1" applyFill="1" applyBorder="1" applyAlignment="1">
      <alignment horizontal="center"/>
    </xf>
    <xf numFmtId="0" fontId="55" fillId="14" borderId="0" xfId="0" applyFont="1" applyFill="1" applyAlignment="1">
      <alignment horizontal="centerContinuous"/>
    </xf>
    <xf numFmtId="0" fontId="63" fillId="14" borderId="0" xfId="0" applyFont="1" applyFill="1"/>
    <xf numFmtId="0" fontId="71" fillId="14" borderId="0" xfId="0" quotePrefix="1" applyFont="1" applyFill="1" applyAlignment="1">
      <alignment horizontal="centerContinuous"/>
    </xf>
    <xf numFmtId="0" fontId="56" fillId="14" borderId="0" xfId="0" applyFont="1" applyFill="1"/>
    <xf numFmtId="0" fontId="44" fillId="14" borderId="0" xfId="0" applyFont="1" applyFill="1" applyAlignment="1">
      <alignment horizontal="left" vertical="top"/>
    </xf>
    <xf numFmtId="0" fontId="38" fillId="14" borderId="0" xfId="0" applyFont="1" applyFill="1" applyAlignment="1">
      <alignment horizontal="left"/>
    </xf>
    <xf numFmtId="0" fontId="73" fillId="14" borderId="0" xfId="0" applyFont="1" applyFill="1" applyAlignment="1">
      <alignment horizontal="left" vertical="top"/>
    </xf>
    <xf numFmtId="0" fontId="69" fillId="14" borderId="0" xfId="0" applyFont="1" applyFill="1" applyAlignment="1">
      <alignment vertical="top"/>
    </xf>
    <xf numFmtId="0" fontId="37" fillId="14" borderId="0" xfId="0" applyFont="1" applyFill="1" applyAlignment="1">
      <alignment horizontal="left" vertical="top" wrapText="1"/>
    </xf>
    <xf numFmtId="0" fontId="37" fillId="14" borderId="0" xfId="0" applyFont="1" applyFill="1" applyAlignment="1">
      <alignment horizontal="left" vertical="top"/>
    </xf>
    <xf numFmtId="0" fontId="64" fillId="14" borderId="0" xfId="0" applyFont="1" applyFill="1" applyAlignment="1">
      <alignment horizontal="left" vertical="top"/>
    </xf>
    <xf numFmtId="0" fontId="69" fillId="14" borderId="0" xfId="0" applyFont="1" applyFill="1" applyAlignment="1">
      <alignment horizontal="left" vertical="top"/>
    </xf>
    <xf numFmtId="0" fontId="44" fillId="14" borderId="8" xfId="0" applyFont="1" applyFill="1" applyBorder="1"/>
    <xf numFmtId="0" fontId="44" fillId="14" borderId="0" xfId="0" applyFont="1" applyFill="1" applyAlignment="1">
      <alignment vertical="center"/>
    </xf>
    <xf numFmtId="0" fontId="45" fillId="14" borderId="0" xfId="11" applyFont="1" applyFill="1" applyAlignment="1"/>
    <xf numFmtId="0" fontId="44" fillId="14" borderId="0" xfId="15" applyFont="1" applyFill="1" applyAlignment="1"/>
    <xf numFmtId="0" fontId="44" fillId="14" borderId="0" xfId="0" applyFont="1" applyFill="1" applyAlignment="1">
      <alignment horizontal="right"/>
    </xf>
    <xf numFmtId="0" fontId="44" fillId="14" borderId="0" xfId="0" quotePrefix="1" applyFont="1" applyFill="1" applyAlignment="1">
      <alignment horizontal="right"/>
    </xf>
    <xf numFmtId="0" fontId="64" fillId="14" borderId="0" xfId="0" applyFont="1" applyFill="1" applyAlignment="1">
      <alignment vertical="top"/>
    </xf>
    <xf numFmtId="170" fontId="35" fillId="14" borderId="0" xfId="0" applyNumberFormat="1" applyFont="1" applyFill="1" applyAlignment="1" applyProtection="1">
      <alignment horizontal="center"/>
      <protection locked="0"/>
    </xf>
    <xf numFmtId="0" fontId="44" fillId="14" borderId="0" xfId="15" applyFont="1" applyFill="1" applyAlignment="1" applyProtection="1">
      <protection locked="0"/>
    </xf>
    <xf numFmtId="174" fontId="35" fillId="0" borderId="2" xfId="0" applyNumberFormat="1" applyFont="1" applyBorder="1" applyAlignment="1" applyProtection="1">
      <alignment horizontal="center"/>
      <protection locked="0"/>
    </xf>
    <xf numFmtId="2" fontId="35" fillId="14" borderId="0" xfId="0" applyNumberFormat="1" applyFont="1" applyFill="1" applyAlignment="1">
      <alignment horizontal="center"/>
    </xf>
    <xf numFmtId="174" fontId="35" fillId="14" borderId="0" xfId="0" applyNumberFormat="1" applyFont="1" applyFill="1" applyAlignment="1">
      <alignment horizontal="center"/>
    </xf>
    <xf numFmtId="174" fontId="35" fillId="14" borderId="0" xfId="0" quotePrefix="1" applyNumberFormat="1" applyFont="1" applyFill="1" applyAlignment="1">
      <alignment horizontal="center"/>
    </xf>
    <xf numFmtId="0" fontId="59" fillId="14" borderId="0" xfId="0" applyFont="1" applyFill="1" applyAlignment="1">
      <alignment horizontal="center"/>
    </xf>
    <xf numFmtId="2" fontId="59" fillId="14" borderId="0" xfId="0" applyNumberFormat="1" applyFont="1" applyFill="1" applyAlignment="1">
      <alignment horizontal="center"/>
    </xf>
    <xf numFmtId="170" fontId="35" fillId="14" borderId="2" xfId="7" applyFont="1" applyFill="1">
      <alignment horizontal="center"/>
    </xf>
    <xf numFmtId="2" fontId="39" fillId="14" borderId="0" xfId="16" applyNumberFormat="1" applyFont="1" applyFill="1" applyAlignment="1">
      <alignment horizontal="center"/>
    </xf>
    <xf numFmtId="0" fontId="39" fillId="14" borderId="0" xfId="16" applyFont="1" applyFill="1" applyAlignment="1">
      <alignment horizontal="center"/>
    </xf>
    <xf numFmtId="170" fontId="39" fillId="14" borderId="0" xfId="16" applyNumberFormat="1" applyFont="1" applyFill="1" applyAlignment="1">
      <alignment horizontal="center"/>
    </xf>
    <xf numFmtId="2" fontId="35" fillId="14" borderId="0" xfId="11" applyNumberFormat="1" applyFont="1" applyFill="1" applyAlignment="1">
      <alignment horizontal="center"/>
    </xf>
    <xf numFmtId="0" fontId="35" fillId="14" borderId="0" xfId="11" applyFont="1" applyFill="1" applyAlignment="1">
      <alignment horizontal="center"/>
    </xf>
    <xf numFmtId="169" fontId="35" fillId="14" borderId="0" xfId="5" applyFont="1" applyFill="1" applyBorder="1">
      <alignment horizontal="center"/>
    </xf>
    <xf numFmtId="2" fontId="45" fillId="14" borderId="0" xfId="0" applyNumberFormat="1" applyFont="1" applyFill="1" applyAlignment="1">
      <alignment horizontal="center"/>
    </xf>
    <xf numFmtId="174" fontId="45" fillId="14" borderId="0" xfId="0" applyNumberFormat="1" applyFont="1" applyFill="1" applyAlignment="1">
      <alignment horizontal="center"/>
    </xf>
    <xf numFmtId="174" fontId="35" fillId="14" borderId="0" xfId="0" applyNumberFormat="1" applyFont="1" applyFill="1" applyAlignment="1" applyProtection="1">
      <alignment horizontal="center"/>
      <protection locked="0"/>
    </xf>
    <xf numFmtId="0" fontId="35" fillId="19" borderId="0" xfId="0" applyFont="1" applyFill="1"/>
    <xf numFmtId="169" fontId="35" fillId="19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44" fillId="10" borderId="2" xfId="0" applyFont="1" applyFill="1" applyBorder="1" applyAlignment="1">
      <alignment horizontal="center" vertical="top" wrapText="1"/>
    </xf>
    <xf numFmtId="0" fontId="44" fillId="10" borderId="6" xfId="0" applyFont="1" applyFill="1" applyBorder="1" applyAlignment="1">
      <alignment horizontal="center" vertical="top" wrapText="1"/>
    </xf>
    <xf numFmtId="0" fontId="35" fillId="14" borderId="2" xfId="0" applyFont="1" applyFill="1" applyBorder="1" applyAlignment="1">
      <alignment horizontal="center" vertical="center"/>
    </xf>
    <xf numFmtId="0" fontId="0" fillId="19" borderId="0" xfId="0" applyFill="1"/>
    <xf numFmtId="0" fontId="0" fillId="19" borderId="0" xfId="0" applyFill="1" applyAlignment="1">
      <alignment horizontal="center"/>
    </xf>
    <xf numFmtId="0" fontId="45" fillId="19" borderId="5" xfId="11" applyFont="1" applyFill="1" applyBorder="1">
      <alignment horizontal="left" indent="2"/>
    </xf>
    <xf numFmtId="174" fontId="35" fillId="10" borderId="2" xfId="0" applyNumberFormat="1" applyFont="1" applyFill="1" applyBorder="1" applyAlignment="1" applyProtection="1">
      <alignment horizontal="center"/>
      <protection locked="0"/>
    </xf>
    <xf numFmtId="0" fontId="45" fillId="19" borderId="0" xfId="11" applyFont="1" applyFill="1" applyAlignment="1"/>
    <xf numFmtId="0" fontId="47" fillId="14" borderId="0" xfId="15" applyFont="1" applyFill="1" applyAlignment="1"/>
    <xf numFmtId="0" fontId="35" fillId="19" borderId="0" xfId="0" applyFont="1" applyFill="1" applyAlignment="1">
      <alignment horizontal="center"/>
    </xf>
    <xf numFmtId="0" fontId="45" fillId="19" borderId="0" xfId="0" applyFont="1" applyFill="1" applyAlignment="1">
      <alignment horizontal="left" vertical="center"/>
    </xf>
    <xf numFmtId="174" fontId="35" fillId="19" borderId="0" xfId="0" applyNumberFormat="1" applyFont="1" applyFill="1" applyAlignment="1" applyProtection="1">
      <alignment horizontal="center"/>
      <protection locked="0"/>
    </xf>
    <xf numFmtId="0" fontId="38" fillId="19" borderId="0" xfId="0" applyFont="1" applyFill="1"/>
    <xf numFmtId="174" fontId="35" fillId="19" borderId="0" xfId="0" applyNumberFormat="1" applyFont="1" applyFill="1" applyAlignment="1">
      <alignment horizontal="center"/>
    </xf>
    <xf numFmtId="0" fontId="45" fillId="19" borderId="0" xfId="0" applyFont="1" applyFill="1" applyAlignment="1">
      <alignment horizontal="left" vertical="center" indent="2"/>
    </xf>
    <xf numFmtId="0" fontId="45" fillId="19" borderId="0" xfId="0" applyFont="1" applyFill="1"/>
    <xf numFmtId="0" fontId="44" fillId="10" borderId="17" xfId="0" applyFont="1" applyFill="1" applyBorder="1" applyAlignment="1">
      <alignment horizontal="center" vertical="top"/>
    </xf>
    <xf numFmtId="0" fontId="35" fillId="14" borderId="9" xfId="0" quotePrefix="1" applyFont="1" applyFill="1" applyBorder="1" applyAlignment="1">
      <alignment horizontal="center"/>
    </xf>
    <xf numFmtId="0" fontId="45" fillId="19" borderId="5" xfId="11" applyFont="1" applyFill="1" applyBorder="1" applyAlignment="1"/>
    <xf numFmtId="0" fontId="47" fillId="14" borderId="0" xfId="0" applyFont="1" applyFill="1" applyAlignment="1">
      <alignment horizontal="center"/>
    </xf>
    <xf numFmtId="9" fontId="35" fillId="14" borderId="7" xfId="86" applyFont="1" applyFill="1" applyBorder="1" applyAlignment="1">
      <alignment horizontal="center"/>
    </xf>
    <xf numFmtId="0" fontId="47" fillId="14" borderId="9" xfId="0" applyFont="1" applyFill="1" applyBorder="1" applyAlignment="1">
      <alignment horizontal="center"/>
    </xf>
    <xf numFmtId="9" fontId="35" fillId="14" borderId="9" xfId="86" applyFont="1" applyFill="1" applyBorder="1" applyAlignment="1">
      <alignment horizontal="center"/>
    </xf>
    <xf numFmtId="0" fontId="51" fillId="15" borderId="11" xfId="3" applyNumberFormat="1" applyFont="1" applyFill="1" applyBorder="1" applyAlignment="1"/>
    <xf numFmtId="0" fontId="51" fillId="15" borderId="12" xfId="3" applyNumberFormat="1" applyFont="1" applyFill="1" applyBorder="1" applyAlignment="1"/>
    <xf numFmtId="0" fontId="51" fillId="15" borderId="13" xfId="3" applyNumberFormat="1" applyFont="1" applyFill="1" applyBorder="1" applyAlignment="1"/>
    <xf numFmtId="0" fontId="63" fillId="19" borderId="0" xfId="0" applyFont="1" applyFill="1"/>
    <xf numFmtId="0" fontId="40" fillId="14" borderId="5" xfId="13" applyFont="1" applyFill="1" applyBorder="1" applyAlignment="1" applyProtection="1"/>
    <xf numFmtId="0" fontId="76" fillId="14" borderId="5" xfId="0" applyFont="1" applyFill="1" applyBorder="1" applyAlignment="1">
      <alignment vertical="top"/>
    </xf>
    <xf numFmtId="9" fontId="35" fillId="14" borderId="2" xfId="101" applyFont="1" applyFill="1" applyBorder="1" applyAlignment="1">
      <alignment horizontal="center" vertical="center"/>
    </xf>
    <xf numFmtId="175" fontId="38" fillId="10" borderId="2" xfId="9" quotePrefix="1" applyNumberFormat="1" applyFont="1" applyFill="1" applyBorder="1" applyAlignment="1" applyProtection="1">
      <alignment horizontal="center"/>
      <protection locked="0"/>
    </xf>
    <xf numFmtId="9" fontId="45" fillId="14" borderId="7" xfId="86" applyFont="1" applyFill="1" applyBorder="1" applyAlignment="1">
      <alignment horizontal="center"/>
    </xf>
    <xf numFmtId="0" fontId="47" fillId="14" borderId="8" xfId="0" applyFont="1" applyFill="1" applyBorder="1"/>
    <xf numFmtId="0" fontId="44" fillId="19" borderId="0" xfId="14" applyFont="1" applyFill="1"/>
    <xf numFmtId="0" fontId="47" fillId="19" borderId="0" xfId="0" applyFont="1" applyFill="1" applyAlignment="1">
      <alignment horizontal="center"/>
    </xf>
    <xf numFmtId="0" fontId="4" fillId="0" borderId="0" xfId="75"/>
    <xf numFmtId="0" fontId="79" fillId="0" borderId="0" xfId="0" applyFont="1"/>
    <xf numFmtId="0" fontId="45" fillId="19" borderId="5" xfId="11" applyFont="1" applyFill="1" applyBorder="1" applyAlignment="1">
      <alignment horizontal="left"/>
    </xf>
    <xf numFmtId="0" fontId="0" fillId="19" borderId="0" xfId="0" applyFill="1" applyAlignment="1">
      <alignment horizontal="left"/>
    </xf>
    <xf numFmtId="0" fontId="80" fillId="14" borderId="0" xfId="0" applyFont="1" applyFill="1" applyAlignment="1">
      <alignment horizontal="left" vertical="top"/>
    </xf>
    <xf numFmtId="0" fontId="45" fillId="14" borderId="5" xfId="0" applyFont="1" applyFill="1" applyBorder="1"/>
    <xf numFmtId="0" fontId="42" fillId="14" borderId="0" xfId="0" applyFont="1" applyFill="1" applyAlignment="1">
      <alignment vertical="top"/>
    </xf>
    <xf numFmtId="0" fontId="68" fillId="14" borderId="0" xfId="18" applyFont="1" applyFill="1" applyAlignment="1">
      <alignment horizontal="left" vertical="top"/>
    </xf>
    <xf numFmtId="0" fontId="7" fillId="14" borderId="0" xfId="13" applyFill="1" applyAlignment="1" applyProtection="1">
      <alignment horizontal="right" vertical="top"/>
    </xf>
    <xf numFmtId="0" fontId="47" fillId="19" borderId="8" xfId="0" applyFont="1" applyFill="1" applyBorder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0" fontId="81" fillId="12" borderId="6" xfId="3" applyNumberFormat="1" applyFont="1" applyFill="1" applyBorder="1" applyAlignment="1"/>
    <xf numFmtId="0" fontId="51" fillId="12" borderId="14" xfId="3" applyNumberFormat="1" applyFont="1" applyFill="1" applyBorder="1" applyAlignment="1"/>
    <xf numFmtId="0" fontId="51" fillId="12" borderId="15" xfId="3" applyNumberFormat="1" applyFont="1" applyFill="1" applyBorder="1" applyAlignment="1"/>
    <xf numFmtId="0" fontId="81" fillId="12" borderId="14" xfId="3" applyNumberFormat="1" applyFont="1" applyFill="1" applyBorder="1" applyAlignment="1"/>
    <xf numFmtId="0" fontId="81" fillId="12" borderId="15" xfId="3" applyNumberFormat="1" applyFont="1" applyFill="1" applyBorder="1" applyAlignment="1"/>
    <xf numFmtId="0" fontId="44" fillId="14" borderId="0" xfId="0" applyFont="1" applyFill="1" applyAlignment="1">
      <alignment horizontal="left"/>
    </xf>
    <xf numFmtId="0" fontId="47" fillId="14" borderId="0" xfId="0" applyFont="1" applyFill="1" applyAlignment="1">
      <alignment vertical="center"/>
    </xf>
    <xf numFmtId="174" fontId="45" fillId="20" borderId="2" xfId="0" applyNumberFormat="1" applyFont="1" applyFill="1" applyBorder="1" applyAlignment="1" applyProtection="1">
      <alignment horizontal="center"/>
      <protection locked="0"/>
    </xf>
    <xf numFmtId="174" fontId="45" fillId="14" borderId="0" xfId="0" applyNumberFormat="1" applyFont="1" applyFill="1" applyAlignment="1" applyProtection="1">
      <alignment horizontal="center"/>
      <protection locked="0"/>
    </xf>
    <xf numFmtId="0" fontId="47" fillId="19" borderId="0" xfId="0" applyFont="1" applyFill="1" applyAlignment="1">
      <alignment vertical="center" wrapText="1"/>
    </xf>
    <xf numFmtId="170" fontId="45" fillId="14" borderId="0" xfId="0" applyNumberFormat="1" applyFont="1" applyFill="1" applyAlignment="1" applyProtection="1">
      <alignment horizontal="center"/>
      <protection locked="0"/>
    </xf>
    <xf numFmtId="9" fontId="0" fillId="19" borderId="0" xfId="0" applyNumberFormat="1" applyFill="1" applyAlignment="1">
      <alignment horizontal="center"/>
    </xf>
    <xf numFmtId="0" fontId="0" fillId="19" borderId="9" xfId="0" applyFill="1" applyBorder="1" applyAlignment="1">
      <alignment horizontal="center"/>
    </xf>
    <xf numFmtId="2" fontId="35" fillId="14" borderId="0" xfId="0" applyNumberFormat="1" applyFont="1" applyFill="1" applyAlignment="1">
      <alignment horizontal="center" wrapText="1"/>
    </xf>
    <xf numFmtId="175" fontId="38" fillId="17" borderId="2" xfId="9" quotePrefix="1" applyNumberFormat="1" applyFont="1" applyFill="1" applyBorder="1" applyAlignment="1" applyProtection="1">
      <alignment horizontal="center"/>
      <protection locked="0"/>
    </xf>
    <xf numFmtId="175" fontId="45" fillId="10" borderId="2" xfId="9" quotePrefix="1" applyNumberFormat="1" applyFont="1" applyFill="1" applyBorder="1" applyAlignment="1" applyProtection="1">
      <alignment horizontal="center"/>
      <protection locked="0"/>
    </xf>
    <xf numFmtId="0" fontId="38" fillId="19" borderId="0" xfId="0" applyFont="1" applyFill="1" applyAlignment="1">
      <alignment vertical="center"/>
    </xf>
    <xf numFmtId="0" fontId="63" fillId="14" borderId="0" xfId="0" applyFont="1" applyFill="1" applyAlignment="1">
      <alignment vertical="top"/>
    </xf>
    <xf numFmtId="175" fontId="35" fillId="10" borderId="2" xfId="9" quotePrefix="1" applyNumberFormat="1" applyFont="1" applyFill="1" applyBorder="1" applyAlignment="1" applyProtection="1">
      <alignment horizontal="center"/>
      <protection locked="0"/>
    </xf>
    <xf numFmtId="175" fontId="35" fillId="17" borderId="2" xfId="9" quotePrefix="1" applyNumberFormat="1" applyFont="1" applyFill="1" applyBorder="1" applyAlignment="1" applyProtection="1">
      <alignment horizontal="center"/>
      <protection locked="0"/>
    </xf>
    <xf numFmtId="175" fontId="35" fillId="21" borderId="2" xfId="9" quotePrefix="1" applyNumberFormat="1" applyFont="1" applyFill="1" applyBorder="1" applyAlignment="1" applyProtection="1">
      <alignment horizontal="center"/>
      <protection locked="0"/>
    </xf>
    <xf numFmtId="175" fontId="47" fillId="10" borderId="2" xfId="9" quotePrefix="1" applyNumberFormat="1" applyFont="1" applyFill="1" applyBorder="1" applyAlignment="1" applyProtection="1">
      <alignment horizontal="center"/>
      <protection locked="0"/>
    </xf>
    <xf numFmtId="175" fontId="35" fillId="18" borderId="2" xfId="9" quotePrefix="1" applyNumberFormat="1" applyFont="1" applyFill="1" applyBorder="1" applyAlignment="1" applyProtection="1">
      <alignment horizontal="center"/>
      <protection locked="0"/>
    </xf>
    <xf numFmtId="172" fontId="64" fillId="10" borderId="2" xfId="101" applyNumberFormat="1" applyFont="1" applyFill="1" applyBorder="1" applyAlignment="1">
      <alignment horizontal="center"/>
    </xf>
    <xf numFmtId="0" fontId="45" fillId="18" borderId="0" xfId="0" applyFont="1" applyFill="1"/>
    <xf numFmtId="0" fontId="47" fillId="18" borderId="0" xfId="15" applyFont="1" applyFill="1" applyAlignment="1"/>
    <xf numFmtId="0" fontId="47" fillId="14" borderId="0" xfId="0" applyFont="1" applyFill="1" applyAlignment="1">
      <alignment vertical="center" wrapText="1"/>
    </xf>
    <xf numFmtId="2" fontId="38" fillId="10" borderId="2" xfId="3" quotePrefix="1" applyNumberFormat="1" applyFont="1">
      <alignment horizontal="center"/>
    </xf>
    <xf numFmtId="0" fontId="82" fillId="18" borderId="0" xfId="0" applyFont="1" applyFill="1"/>
    <xf numFmtId="0" fontId="4" fillId="0" borderId="0" xfId="0" applyFont="1" applyAlignment="1">
      <alignment horizontal="left"/>
    </xf>
    <xf numFmtId="0" fontId="63" fillId="0" borderId="0" xfId="0" applyFont="1"/>
    <xf numFmtId="0" fontId="84" fillId="19" borderId="0" xfId="13" applyFont="1" applyFill="1" applyAlignment="1" applyProtection="1"/>
    <xf numFmtId="0" fontId="44" fillId="14" borderId="0" xfId="14" applyFont="1" applyFill="1" applyAlignment="1">
      <alignment wrapText="1"/>
    </xf>
    <xf numFmtId="0" fontId="44" fillId="19" borderId="0" xfId="16" applyFont="1" applyFill="1">
      <alignment horizontal="center" vertical="top"/>
    </xf>
    <xf numFmtId="0" fontId="40" fillId="19" borderId="0" xfId="13" applyFont="1" applyFill="1" applyBorder="1" applyAlignment="1" applyProtection="1"/>
    <xf numFmtId="0" fontId="35" fillId="19" borderId="0" xfId="16" applyFont="1" applyFill="1">
      <alignment horizontal="center" vertical="top"/>
    </xf>
    <xf numFmtId="175" fontId="35" fillId="19" borderId="0" xfId="9" quotePrefix="1" applyNumberFormat="1" applyFont="1" applyFill="1" applyBorder="1" applyAlignment="1" applyProtection="1">
      <alignment horizontal="center"/>
      <protection locked="0"/>
    </xf>
    <xf numFmtId="2" fontId="35" fillId="19" borderId="0" xfId="0" applyNumberFormat="1" applyFont="1" applyFill="1" applyAlignment="1">
      <alignment horizontal="center"/>
    </xf>
    <xf numFmtId="1" fontId="0" fillId="19" borderId="0" xfId="0" applyNumberFormat="1" applyFill="1" applyAlignment="1">
      <alignment horizontal="center"/>
    </xf>
    <xf numFmtId="1" fontId="0" fillId="19" borderId="0" xfId="0" applyNumberFormat="1" applyFill="1"/>
    <xf numFmtId="0" fontId="37" fillId="19" borderId="0" xfId="0" applyFont="1" applyFill="1"/>
    <xf numFmtId="0" fontId="47" fillId="19" borderId="0" xfId="11" applyFont="1" applyFill="1" applyAlignment="1"/>
    <xf numFmtId="0" fontId="47" fillId="19" borderId="0" xfId="0" applyFont="1" applyFill="1"/>
    <xf numFmtId="0" fontId="47" fillId="19" borderId="0" xfId="15" applyFont="1" applyFill="1" applyAlignment="1"/>
    <xf numFmtId="174" fontId="35" fillId="19" borderId="0" xfId="0" quotePrefix="1" applyNumberFormat="1" applyFont="1" applyFill="1" applyAlignment="1">
      <alignment horizontal="center"/>
    </xf>
    <xf numFmtId="0" fontId="35" fillId="19" borderId="0" xfId="11" applyFont="1" applyFill="1" applyAlignment="1">
      <alignment horizontal="center"/>
    </xf>
    <xf numFmtId="0" fontId="44" fillId="19" borderId="0" xfId="15" applyFont="1" applyFill="1" applyAlignment="1"/>
    <xf numFmtId="0" fontId="82" fillId="19" borderId="0" xfId="0" applyFont="1" applyFill="1"/>
    <xf numFmtId="2" fontId="35" fillId="19" borderId="0" xfId="11" applyNumberFormat="1" applyFont="1" applyFill="1" applyAlignment="1">
      <alignment horizontal="center"/>
    </xf>
    <xf numFmtId="2" fontId="35" fillId="19" borderId="0" xfId="3" applyNumberFormat="1" applyFont="1" applyFill="1" applyBorder="1">
      <alignment horizontal="center"/>
    </xf>
    <xf numFmtId="169" fontId="35" fillId="19" borderId="0" xfId="5" applyFont="1" applyFill="1" applyBorder="1">
      <alignment horizontal="center"/>
    </xf>
    <xf numFmtId="0" fontId="43" fillId="19" borderId="0" xfId="14" applyFont="1" applyFill="1"/>
    <xf numFmtId="0" fontId="66" fillId="10" borderId="0" xfId="0" applyFont="1" applyFill="1"/>
    <xf numFmtId="0" fontId="66" fillId="10" borderId="0" xfId="0" applyFont="1" applyFill="1" applyAlignment="1">
      <alignment horizontal="center"/>
    </xf>
    <xf numFmtId="172" fontId="37" fillId="19" borderId="0" xfId="101" applyNumberFormat="1" applyFont="1" applyFill="1" applyAlignment="1">
      <alignment horizontal="center" wrapText="1"/>
    </xf>
    <xf numFmtId="0" fontId="26" fillId="19" borderId="0" xfId="0" applyFont="1" applyFill="1"/>
    <xf numFmtId="0" fontId="45" fillId="19" borderId="5" xfId="0" applyFont="1" applyFill="1" applyBorder="1"/>
    <xf numFmtId="9" fontId="35" fillId="13" borderId="0" xfId="101" applyFont="1" applyFill="1" applyAlignment="1">
      <alignment horizontal="center"/>
    </xf>
    <xf numFmtId="0" fontId="4" fillId="19" borderId="0" xfId="0" applyFont="1" applyFill="1"/>
    <xf numFmtId="0" fontId="69" fillId="10" borderId="0" xfId="18" applyFont="1" applyFill="1" applyAlignment="1">
      <alignment horizontal="center" vertical="center"/>
    </xf>
    <xf numFmtId="175" fontId="35" fillId="10" borderId="0" xfId="9" quotePrefix="1" applyNumberFormat="1" applyFont="1" applyFill="1" applyBorder="1" applyAlignment="1" applyProtection="1">
      <alignment horizontal="center"/>
      <protection locked="0"/>
    </xf>
    <xf numFmtId="0" fontId="51" fillId="15" borderId="0" xfId="3" applyNumberFormat="1" applyFont="1" applyFill="1" applyBorder="1">
      <alignment horizontal="center"/>
    </xf>
    <xf numFmtId="0" fontId="44" fillId="14" borderId="0" xfId="0" applyFont="1" applyFill="1" applyAlignment="1">
      <alignment horizontal="center" wrapText="1"/>
    </xf>
    <xf numFmtId="9" fontId="35" fillId="14" borderId="0" xfId="101" applyFont="1" applyFill="1" applyBorder="1" applyAlignment="1">
      <alignment horizontal="center"/>
    </xf>
    <xf numFmtId="169" fontId="35" fillId="14" borderId="7" xfId="0" applyNumberFormat="1" applyFont="1" applyFill="1" applyBorder="1" applyAlignment="1">
      <alignment horizontal="center"/>
    </xf>
    <xf numFmtId="9" fontId="35" fillId="19" borderId="0" xfId="101" applyFont="1" applyFill="1" applyBorder="1" applyAlignment="1">
      <alignment horizontal="center"/>
    </xf>
    <xf numFmtId="169" fontId="35" fillId="19" borderId="7" xfId="0" applyNumberFormat="1" applyFont="1" applyFill="1" applyBorder="1" applyAlignment="1">
      <alignment horizontal="center"/>
    </xf>
    <xf numFmtId="9" fontId="35" fillId="14" borderId="2" xfId="86" applyFont="1" applyFill="1" applyBorder="1" applyAlignment="1">
      <alignment horizontal="center" vertical="center"/>
    </xf>
    <xf numFmtId="172" fontId="38" fillId="10" borderId="2" xfId="86" applyNumberFormat="1" applyFont="1" applyFill="1" applyBorder="1" applyAlignment="1" applyProtection="1">
      <alignment horizontal="center"/>
      <protection locked="0"/>
    </xf>
    <xf numFmtId="0" fontId="45" fillId="14" borderId="5" xfId="11" applyFont="1" applyFill="1" applyBorder="1" applyAlignment="1"/>
    <xf numFmtId="0" fontId="59" fillId="14" borderId="0" xfId="15" applyFont="1" applyFill="1" applyAlignment="1"/>
    <xf numFmtId="0" fontId="44" fillId="19" borderId="0" xfId="0" applyFont="1" applyFill="1"/>
    <xf numFmtId="0" fontId="85" fillId="14" borderId="0" xfId="11" applyFont="1" applyFill="1" applyAlignment="1"/>
    <xf numFmtId="175" fontId="35" fillId="18" borderId="0" xfId="9" quotePrefix="1" applyNumberFormat="1" applyFont="1" applyFill="1" applyBorder="1" applyAlignment="1" applyProtection="1">
      <alignment horizontal="center"/>
      <protection locked="0"/>
    </xf>
    <xf numFmtId="0" fontId="86" fillId="19" borderId="0" xfId="13" applyFont="1" applyFill="1" applyAlignment="1" applyProtection="1"/>
    <xf numFmtId="0" fontId="63" fillId="19" borderId="0" xfId="0" applyFont="1" applyFill="1" applyAlignment="1">
      <alignment horizontal="center"/>
    </xf>
    <xf numFmtId="0" fontId="87" fillId="19" borderId="0" xfId="0" applyFont="1" applyFill="1" applyAlignment="1">
      <alignment horizontal="center"/>
    </xf>
    <xf numFmtId="175" fontId="37" fillId="10" borderId="2" xfId="9" quotePrefix="1" applyNumberFormat="1" applyFont="1" applyFill="1" applyBorder="1" applyAlignment="1" applyProtection="1">
      <alignment horizontal="center"/>
      <protection locked="0"/>
    </xf>
    <xf numFmtId="0" fontId="35" fillId="19" borderId="0" xfId="11" applyFont="1" applyFill="1" applyAlignment="1"/>
    <xf numFmtId="0" fontId="35" fillId="14" borderId="0" xfId="11" applyFont="1" applyFill="1" applyAlignment="1"/>
    <xf numFmtId="0" fontId="45" fillId="19" borderId="0" xfId="0" applyFont="1" applyFill="1" applyAlignment="1">
      <alignment vertical="center"/>
    </xf>
    <xf numFmtId="0" fontId="44" fillId="10" borderId="14" xfId="0" applyFont="1" applyFill="1" applyBorder="1" applyAlignment="1">
      <alignment horizontal="center" vertical="top" wrapText="1"/>
    </xf>
    <xf numFmtId="0" fontId="35" fillId="14" borderId="15" xfId="0" applyFont="1" applyFill="1" applyBorder="1" applyAlignment="1">
      <alignment horizontal="center" vertical="center"/>
    </xf>
    <xf numFmtId="175" fontId="38" fillId="10" borderId="15" xfId="9" applyNumberFormat="1" applyFont="1" applyFill="1" applyBorder="1" applyAlignment="1" applyProtection="1">
      <alignment horizontal="center"/>
      <protection locked="0"/>
    </xf>
    <xf numFmtId="175" fontId="38" fillId="10" borderId="13" xfId="9" applyNumberFormat="1" applyFont="1" applyFill="1" applyBorder="1" applyAlignment="1" applyProtection="1">
      <alignment horizontal="center"/>
      <protection locked="0"/>
    </xf>
    <xf numFmtId="0" fontId="81" fillId="12" borderId="11" xfId="3" applyNumberFormat="1" applyFont="1" applyFill="1" applyBorder="1" applyAlignment="1"/>
    <xf numFmtId="0" fontId="35" fillId="14" borderId="17" xfId="0" applyFont="1" applyFill="1" applyBorder="1"/>
    <xf numFmtId="0" fontId="35" fillId="14" borderId="18" xfId="0" applyFont="1" applyFill="1" applyBorder="1"/>
    <xf numFmtId="0" fontId="45" fillId="14" borderId="18" xfId="0" applyFont="1" applyFill="1" applyBorder="1"/>
    <xf numFmtId="0" fontId="45" fillId="14" borderId="16" xfId="0" applyFont="1" applyFill="1" applyBorder="1"/>
    <xf numFmtId="175" fontId="38" fillId="10" borderId="15" xfId="9" quotePrefix="1" applyNumberFormat="1" applyFont="1" applyFill="1" applyBorder="1" applyAlignment="1" applyProtection="1">
      <alignment horizontal="center"/>
      <protection locked="0"/>
    </xf>
    <xf numFmtId="0" fontId="40" fillId="14" borderId="17" xfId="13" applyFont="1" applyFill="1" applyBorder="1" applyAlignment="1" applyProtection="1"/>
    <xf numFmtId="0" fontId="76" fillId="14" borderId="18" xfId="0" applyFont="1" applyFill="1" applyBorder="1" applyAlignment="1">
      <alignment vertical="top"/>
    </xf>
    <xf numFmtId="0" fontId="45" fillId="19" borderId="18" xfId="0" applyFont="1" applyFill="1" applyBorder="1"/>
    <xf numFmtId="0" fontId="45" fillId="19" borderId="16" xfId="0" applyFont="1" applyFill="1" applyBorder="1"/>
    <xf numFmtId="175" fontId="38" fillId="10" borderId="2" xfId="9" applyNumberFormat="1" applyFont="1" applyFill="1" applyBorder="1" applyAlignment="1" applyProtection="1">
      <alignment horizontal="center"/>
      <protection locked="0"/>
    </xf>
    <xf numFmtId="0" fontId="47" fillId="19" borderId="0" xfId="14" applyFont="1" applyFill="1"/>
    <xf numFmtId="0" fontId="47" fillId="14" borderId="0" xfId="11" applyFont="1" applyFill="1" applyAlignment="1"/>
    <xf numFmtId="0" fontId="0" fillId="0" borderId="0" xfId="0" quotePrefix="1"/>
    <xf numFmtId="172" fontId="47" fillId="16" borderId="2" xfId="101" quotePrefix="1" applyNumberFormat="1" applyFont="1" applyFill="1" applyBorder="1" applyAlignment="1" applyProtection="1">
      <alignment horizontal="center"/>
      <protection locked="0"/>
    </xf>
    <xf numFmtId="0" fontId="91" fillId="22" borderId="0" xfId="0" applyFont="1" applyFill="1" applyAlignment="1">
      <alignment horizontal="center"/>
    </xf>
    <xf numFmtId="0" fontId="92" fillId="22" borderId="5" xfId="0" applyFont="1" applyFill="1" applyBorder="1"/>
    <xf numFmtId="172" fontId="38" fillId="10" borderId="2" xfId="101" applyNumberFormat="1" applyFont="1" applyFill="1" applyBorder="1" applyAlignment="1">
      <alignment horizontal="center"/>
    </xf>
    <xf numFmtId="0" fontId="93" fillId="22" borderId="0" xfId="0" applyFont="1" applyFill="1"/>
    <xf numFmtId="0" fontId="74" fillId="19" borderId="0" xfId="11" applyFont="1" applyFill="1" applyAlignment="1"/>
    <xf numFmtId="0" fontId="92" fillId="22" borderId="0" xfId="0" applyFont="1" applyFill="1" applyAlignment="1">
      <alignment wrapText="1"/>
    </xf>
    <xf numFmtId="0" fontId="45" fillId="14" borderId="0" xfId="15" applyFont="1" applyFill="1" applyAlignment="1"/>
    <xf numFmtId="0" fontId="47" fillId="19" borderId="0" xfId="0" quotePrefix="1" applyFont="1" applyFill="1" applyAlignment="1">
      <alignment horizontal="left" vertical="center"/>
    </xf>
    <xf numFmtId="175" fontId="35" fillId="10" borderId="2" xfId="9" applyNumberFormat="1" applyFont="1" applyFill="1" applyBorder="1" applyAlignment="1" applyProtection="1">
      <alignment horizontal="center"/>
      <protection locked="0"/>
    </xf>
    <xf numFmtId="175" fontId="45" fillId="10" borderId="2" xfId="9" applyNumberFormat="1" applyFont="1" applyFill="1" applyBorder="1" applyAlignment="1" applyProtection="1">
      <alignment horizontal="center"/>
      <protection locked="0"/>
    </xf>
    <xf numFmtId="0" fontId="35" fillId="14" borderId="0" xfId="15" applyFont="1" applyFill="1" applyAlignment="1"/>
    <xf numFmtId="0" fontId="4" fillId="12" borderId="2" xfId="0" applyFont="1" applyFill="1" applyBorder="1"/>
    <xf numFmtId="0" fontId="35" fillId="14" borderId="0" xfId="0" applyFont="1" applyFill="1"/>
    <xf numFmtId="167" fontId="35" fillId="0" borderId="2" xfId="9" applyNumberFormat="1" applyFont="1" applyFill="1" applyBorder="1" applyAlignment="1" applyProtection="1">
      <alignment vertical="top" wrapText="1"/>
      <protection locked="0"/>
    </xf>
    <xf numFmtId="0" fontId="35" fillId="14" borderId="0" xfId="0" applyFont="1" applyFill="1" applyAlignment="1" applyProtection="1">
      <alignment horizontal="left" vertical="top" wrapText="1"/>
      <protection locked="0"/>
    </xf>
    <xf numFmtId="0" fontId="35" fillId="14" borderId="0" xfId="0" applyFont="1" applyFill="1" applyAlignment="1">
      <alignment vertical="top" wrapText="1"/>
    </xf>
    <xf numFmtId="0" fontId="50" fillId="15" borderId="0" xfId="0" applyFont="1" applyFill="1" applyAlignment="1">
      <alignment horizontal="left" vertical="top" wrapText="1"/>
    </xf>
    <xf numFmtId="0" fontId="50" fillId="15" borderId="0" xfId="0" applyFont="1" applyFill="1"/>
    <xf numFmtId="167" fontId="40" fillId="0" borderId="2" xfId="13" applyNumberFormat="1" applyFont="1" applyFill="1" applyBorder="1" applyAlignment="1" applyProtection="1">
      <alignment vertical="top" wrapText="1"/>
      <protection locked="0"/>
    </xf>
    <xf numFmtId="0" fontId="40" fillId="14" borderId="0" xfId="13" applyFont="1" applyFill="1" applyBorder="1" applyAlignment="1" applyProtection="1">
      <alignment vertical="top" wrapText="1"/>
    </xf>
    <xf numFmtId="0" fontId="40" fillId="14" borderId="0" xfId="13" quotePrefix="1" applyFont="1" applyFill="1" applyBorder="1" applyAlignment="1" applyProtection="1">
      <alignment horizontal="left" vertical="top" wrapText="1"/>
    </xf>
    <xf numFmtId="0" fontId="35" fillId="14" borderId="0" xfId="0" applyFont="1" applyFill="1" applyAlignment="1">
      <alignment horizontal="center" wrapText="1"/>
    </xf>
    <xf numFmtId="0" fontId="50" fillId="15" borderId="0" xfId="0" applyFont="1" applyFill="1" applyAlignment="1">
      <alignment vertical="top"/>
    </xf>
    <xf numFmtId="0" fontId="45" fillId="14" borderId="0" xfId="0" applyFont="1" applyFill="1" applyAlignment="1">
      <alignment horizontal="left" vertical="center" wrapText="1"/>
    </xf>
    <xf numFmtId="0" fontId="47" fillId="14" borderId="0" xfId="0" applyFont="1" applyFill="1" applyAlignment="1">
      <alignment horizontal="left" vertical="center" wrapText="1"/>
    </xf>
    <xf numFmtId="0" fontId="47" fillId="14" borderId="0" xfId="0" applyFont="1" applyFill="1" applyAlignment="1">
      <alignment horizontal="left" vertical="center"/>
    </xf>
    <xf numFmtId="0" fontId="47" fillId="14" borderId="0" xfId="13" applyFont="1" applyFill="1" applyBorder="1" applyAlignment="1" applyProtection="1">
      <alignment horizontal="left" vertical="center" wrapText="1"/>
    </xf>
    <xf numFmtId="0" fontId="42" fillId="14" borderId="0" xfId="0" applyFont="1" applyFill="1" applyAlignment="1">
      <alignment horizontal="center" vertical="top"/>
    </xf>
    <xf numFmtId="0" fontId="43" fillId="14" borderId="0" xfId="0" applyFont="1" applyFill="1" applyAlignment="1">
      <alignment horizontal="center"/>
    </xf>
    <xf numFmtId="165" fontId="44" fillId="0" borderId="6" xfId="0" applyNumberFormat="1" applyFont="1" applyBorder="1" applyAlignment="1">
      <alignment horizontal="left" vertical="center"/>
    </xf>
    <xf numFmtId="165" fontId="44" fillId="0" borderId="14" xfId="0" applyNumberFormat="1" applyFont="1" applyBorder="1" applyAlignment="1">
      <alignment horizontal="left" vertical="center"/>
    </xf>
    <xf numFmtId="165" fontId="44" fillId="0" borderId="15" xfId="0" applyNumberFormat="1" applyFont="1" applyBorder="1" applyAlignment="1">
      <alignment horizontal="left" vertical="center"/>
    </xf>
    <xf numFmtId="0" fontId="44" fillId="0" borderId="6" xfId="0" applyFont="1" applyBorder="1" applyAlignment="1" applyProtection="1">
      <alignment horizontal="left" vertical="top" wrapText="1"/>
      <protection locked="0"/>
    </xf>
    <xf numFmtId="0" fontId="44" fillId="0" borderId="14" xfId="0" applyFont="1" applyBorder="1" applyAlignment="1" applyProtection="1">
      <alignment horizontal="left" vertical="top" wrapText="1"/>
      <protection locked="0"/>
    </xf>
    <xf numFmtId="0" fontId="44" fillId="0" borderId="15" xfId="0" applyFont="1" applyBorder="1" applyAlignment="1" applyProtection="1">
      <alignment horizontal="left" vertical="top" wrapText="1"/>
      <protection locked="0"/>
    </xf>
    <xf numFmtId="0" fontId="38" fillId="0" borderId="2" xfId="0" applyFont="1" applyBorder="1" applyAlignment="1" applyProtection="1">
      <alignment horizontal="left" vertical="top" wrapText="1"/>
      <protection locked="0"/>
    </xf>
    <xf numFmtId="0" fontId="44" fillId="14" borderId="0" xfId="0" applyFont="1" applyFill="1" applyAlignment="1">
      <alignment horizontal="center" vertical="top" wrapText="1"/>
    </xf>
    <xf numFmtId="0" fontId="35" fillId="14" borderId="0" xfId="0" applyFont="1" applyFill="1" applyAlignment="1">
      <alignment horizontal="left" vertical="top" wrapText="1"/>
    </xf>
    <xf numFmtId="0" fontId="54" fillId="14" borderId="0" xfId="13" quotePrefix="1" applyFont="1" applyFill="1" applyBorder="1" applyAlignment="1" applyProtection="1">
      <alignment horizontal="left" vertical="top" wrapText="1"/>
    </xf>
    <xf numFmtId="0" fontId="35" fillId="14" borderId="0" xfId="0" applyFont="1" applyFill="1" applyAlignment="1">
      <alignment horizontal="center" vertical="top" wrapText="1"/>
    </xf>
    <xf numFmtId="0" fontId="47" fillId="0" borderId="6" xfId="0" applyFont="1" applyBorder="1" applyAlignment="1">
      <alignment horizontal="left" vertical="top"/>
    </xf>
    <xf numFmtId="0" fontId="47" fillId="0" borderId="14" xfId="0" applyFont="1" applyBorder="1" applyAlignment="1">
      <alignment horizontal="left" vertical="top"/>
    </xf>
    <xf numFmtId="0" fontId="47" fillId="0" borderId="15" xfId="0" applyFont="1" applyBorder="1" applyAlignment="1">
      <alignment horizontal="left" vertical="top"/>
    </xf>
    <xf numFmtId="0" fontId="45" fillId="0" borderId="6" xfId="0" applyFont="1" applyBorder="1" applyAlignment="1">
      <alignment horizontal="left"/>
    </xf>
    <xf numFmtId="0" fontId="45" fillId="0" borderId="14" xfId="0" applyFont="1" applyBorder="1" applyAlignment="1">
      <alignment horizontal="left"/>
    </xf>
    <xf numFmtId="0" fontId="45" fillId="0" borderId="15" xfId="0" applyFont="1" applyBorder="1" applyAlignment="1">
      <alignment horizontal="left"/>
    </xf>
    <xf numFmtId="0" fontId="64" fillId="10" borderId="17" xfId="0" applyFont="1" applyFill="1" applyBorder="1" applyAlignment="1">
      <alignment horizontal="center" vertical="center" wrapText="1"/>
    </xf>
    <xf numFmtId="0" fontId="64" fillId="10" borderId="16" xfId="0" applyFont="1" applyFill="1" applyBorder="1" applyAlignment="1">
      <alignment horizontal="center" vertical="center" wrapText="1"/>
    </xf>
    <xf numFmtId="0" fontId="63" fillId="19" borderId="0" xfId="0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0" fontId="42" fillId="14" borderId="0" xfId="0" applyFont="1" applyFill="1" applyAlignment="1">
      <alignment vertical="top"/>
    </xf>
    <xf numFmtId="0" fontId="69" fillId="10" borderId="6" xfId="18" applyFont="1" applyFill="1" applyBorder="1" applyAlignment="1">
      <alignment horizontal="center" vertical="center"/>
    </xf>
    <xf numFmtId="0" fontId="69" fillId="10" borderId="14" xfId="18" applyFont="1" applyFill="1" applyBorder="1" applyAlignment="1">
      <alignment horizontal="center" vertical="center"/>
    </xf>
    <xf numFmtId="0" fontId="44" fillId="10" borderId="17" xfId="16" applyFont="1" applyFill="1" applyBorder="1" applyAlignment="1">
      <alignment horizontal="center" vertical="center"/>
    </xf>
    <xf numFmtId="0" fontId="44" fillId="10" borderId="16" xfId="16" applyFont="1" applyFill="1" applyBorder="1" applyAlignment="1">
      <alignment horizontal="center" vertical="center"/>
    </xf>
    <xf numFmtId="0" fontId="44" fillId="10" borderId="17" xfId="16" applyFont="1" applyFill="1" applyBorder="1" applyAlignment="1">
      <alignment horizontal="center" vertical="top" wrapText="1"/>
    </xf>
    <xf numFmtId="0" fontId="44" fillId="10" borderId="16" xfId="16" applyFont="1" applyFill="1" applyBorder="1" applyAlignment="1">
      <alignment horizontal="center" vertical="top" wrapText="1"/>
    </xf>
    <xf numFmtId="0" fontId="51" fillId="15" borderId="11" xfId="3" applyNumberFormat="1" applyFont="1" applyFill="1" applyBorder="1">
      <alignment horizontal="center"/>
    </xf>
    <xf numFmtId="0" fontId="51" fillId="15" borderId="12" xfId="3" applyNumberFormat="1" applyFont="1" applyFill="1" applyBorder="1">
      <alignment horizontal="center"/>
    </xf>
    <xf numFmtId="0" fontId="42" fillId="14" borderId="0" xfId="18" applyFont="1" applyFill="1">
      <alignment vertical="top"/>
    </xf>
    <xf numFmtId="0" fontId="70" fillId="14" borderId="0" xfId="0" applyFont="1" applyFill="1" applyAlignment="1">
      <alignment horizontal="center"/>
    </xf>
    <xf numFmtId="0" fontId="70" fillId="14" borderId="7" xfId="0" applyFont="1" applyFill="1" applyBorder="1" applyAlignment="1">
      <alignment horizontal="center"/>
    </xf>
    <xf numFmtId="0" fontId="69" fillId="10" borderId="15" xfId="18" applyFont="1" applyFill="1" applyBorder="1" applyAlignment="1">
      <alignment horizontal="center" vertical="center"/>
    </xf>
    <xf numFmtId="0" fontId="68" fillId="14" borderId="0" xfId="18" applyFont="1" applyFill="1" applyAlignment="1">
      <alignment horizontal="left" vertical="top"/>
    </xf>
    <xf numFmtId="0" fontId="68" fillId="14" borderId="0" xfId="0" applyFont="1" applyFill="1" applyAlignment="1">
      <alignment horizontal="left"/>
    </xf>
    <xf numFmtId="0" fontId="68" fillId="14" borderId="7" xfId="0" applyFont="1" applyFill="1" applyBorder="1" applyAlignment="1">
      <alignment horizontal="left"/>
    </xf>
    <xf numFmtId="0" fontId="44" fillId="14" borderId="0" xfId="14" applyFont="1" applyFill="1" applyAlignment="1">
      <alignment horizontal="left" wrapText="1"/>
    </xf>
    <xf numFmtId="0" fontId="44" fillId="14" borderId="7" xfId="14" applyFont="1" applyFill="1" applyBorder="1" applyAlignment="1">
      <alignment horizontal="left" wrapText="1"/>
    </xf>
    <xf numFmtId="0" fontId="44" fillId="19" borderId="0" xfId="16" applyFont="1" applyFill="1" applyAlignment="1">
      <alignment horizontal="center" vertical="center"/>
    </xf>
    <xf numFmtId="0" fontId="44" fillId="19" borderId="0" xfId="16" applyFont="1" applyFill="1">
      <alignment horizontal="center" vertical="top"/>
    </xf>
    <xf numFmtId="0" fontId="35" fillId="0" borderId="6" xfId="0" applyFont="1" applyBorder="1" applyAlignment="1" applyProtection="1">
      <alignment horizontal="left"/>
      <protection locked="0"/>
    </xf>
    <xf numFmtId="0" fontId="35" fillId="0" borderId="15" xfId="0" applyFont="1" applyBorder="1" applyAlignment="1" applyProtection="1">
      <alignment horizontal="left"/>
      <protection locked="0"/>
    </xf>
    <xf numFmtId="14" fontId="35" fillId="0" borderId="6" xfId="0" quotePrefix="1" applyNumberFormat="1" applyFont="1" applyBorder="1" applyProtection="1">
      <protection locked="0"/>
    </xf>
    <xf numFmtId="0" fontId="35" fillId="0" borderId="15" xfId="0" applyFont="1" applyBorder="1" applyProtection="1">
      <protection locked="0"/>
    </xf>
    <xf numFmtId="0" fontId="42" fillId="14" borderId="0" xfId="0" applyFont="1" applyFill="1" applyAlignment="1">
      <alignment horizontal="left" vertical="top"/>
    </xf>
    <xf numFmtId="168" fontId="72" fillId="14" borderId="0" xfId="0" applyNumberFormat="1" applyFont="1" applyFill="1" applyAlignment="1">
      <alignment horizontal="center"/>
    </xf>
    <xf numFmtId="0" fontId="35" fillId="0" borderId="11" xfId="0" applyFont="1" applyBorder="1" applyAlignment="1" applyProtection="1">
      <alignment horizontal="left" vertical="top" wrapText="1"/>
      <protection locked="0"/>
    </xf>
    <xf numFmtId="0" fontId="35" fillId="0" borderId="13" xfId="0" applyFont="1" applyBorder="1" applyAlignment="1" applyProtection="1">
      <alignment horizontal="left" vertical="top" wrapText="1"/>
      <protection locked="0"/>
    </xf>
    <xf numFmtId="0" fontId="35" fillId="0" borderId="5" xfId="0" applyFont="1" applyBorder="1" applyAlignment="1" applyProtection="1">
      <alignment horizontal="left" vertical="top" wrapText="1"/>
      <protection locked="0"/>
    </xf>
    <xf numFmtId="0" fontId="35" fillId="0" borderId="7" xfId="0" applyFont="1" applyBorder="1" applyAlignment="1" applyProtection="1">
      <alignment horizontal="left" vertical="top" wrapText="1"/>
      <protection locked="0"/>
    </xf>
    <xf numFmtId="0" fontId="35" fillId="0" borderId="8" xfId="0" applyFont="1" applyBorder="1" applyAlignment="1" applyProtection="1">
      <alignment horizontal="left" vertical="top" wrapText="1"/>
      <protection locked="0"/>
    </xf>
    <xf numFmtId="0" fontId="35" fillId="0" borderId="10" xfId="0" applyFont="1" applyBorder="1" applyAlignment="1" applyProtection="1">
      <alignment horizontal="left" vertical="top" wrapText="1"/>
      <protection locked="0"/>
    </xf>
    <xf numFmtId="0" fontId="44" fillId="14" borderId="0" xfId="0" applyFont="1" applyFill="1" applyAlignment="1">
      <alignment horizontal="left" vertical="top" wrapText="1"/>
    </xf>
    <xf numFmtId="175" fontId="35" fillId="17" borderId="2" xfId="9" applyNumberFormat="1" applyFont="1" applyFill="1" applyBorder="1" applyAlignment="1" applyProtection="1">
      <alignment horizontal="center"/>
      <protection locked="0"/>
    </xf>
    <xf numFmtId="175" fontId="38" fillId="17" borderId="2" xfId="9" applyNumberFormat="1" applyFont="1" applyFill="1" applyBorder="1" applyAlignment="1" applyProtection="1">
      <alignment horizontal="center"/>
      <protection locked="0"/>
    </xf>
    <xf numFmtId="175" fontId="47" fillId="17" borderId="2" xfId="9" applyNumberFormat="1" applyFont="1" applyFill="1" applyBorder="1" applyAlignment="1" applyProtection="1">
      <alignment horizontal="center"/>
      <protection locked="0"/>
    </xf>
    <xf numFmtId="174" fontId="35" fillId="10" borderId="2" xfId="3" applyNumberFormat="1" applyFont="1">
      <alignment horizontal="center"/>
    </xf>
    <xf numFmtId="174" fontId="58" fillId="14" borderId="0" xfId="0" applyNumberFormat="1" applyFont="1" applyFill="1" applyAlignment="1">
      <alignment horizontal="center"/>
    </xf>
    <xf numFmtId="174" fontId="35" fillId="14" borderId="0" xfId="0" applyNumberFormat="1" applyFont="1" applyFill="1"/>
    <xf numFmtId="174" fontId="59" fillId="14" borderId="0" xfId="0" applyNumberFormat="1" applyFont="1" applyFill="1" applyAlignment="1">
      <alignment horizontal="center"/>
    </xf>
    <xf numFmtId="174" fontId="39" fillId="14" borderId="0" xfId="16" applyNumberFormat="1" applyFont="1" applyFill="1" applyAlignment="1">
      <alignment horizontal="center"/>
    </xf>
    <xf numFmtId="174" fontId="0" fillId="0" borderId="0" xfId="0" applyNumberFormat="1"/>
  </cellXfs>
  <cellStyles count="103">
    <cellStyle name="=C:\WINNT\SYSTEM32\COMMAND.COM" xfId="1" xr:uid="{00000000-0005-0000-0000-000000000000}"/>
    <cellStyle name="BLUE - Style2" xfId="2" xr:uid="{00000000-0005-0000-0000-000001000000}"/>
    <cellStyle name="Calulation" xfId="3" xr:uid="{00000000-0005-0000-0000-000002000000}"/>
    <cellStyle name="Calulation 2" xfId="4" xr:uid="{00000000-0005-0000-0000-000003000000}"/>
    <cellStyle name="Cell Entry $" xfId="5" xr:uid="{00000000-0005-0000-0000-000004000000}"/>
    <cellStyle name="Cell Entry %" xfId="6" xr:uid="{00000000-0005-0000-0000-000005000000}"/>
    <cellStyle name="Cell Entry BP" xfId="7" xr:uid="{00000000-0005-0000-0000-000006000000}"/>
    <cellStyle name="CLEAR - Style3" xfId="8" xr:uid="{00000000-0005-0000-0000-000007000000}"/>
    <cellStyle name="Comma 2" xfId="9" xr:uid="{00000000-0005-0000-0000-000008000000}"/>
    <cellStyle name="Detail" xfId="10" xr:uid="{00000000-0005-0000-0000-000009000000}"/>
    <cellStyle name="Entered Item" xfId="11" xr:uid="{00000000-0005-0000-0000-00000A000000}"/>
    <cellStyle name="Grand_total_no" xfId="12" xr:uid="{00000000-0005-0000-0000-00000B000000}"/>
    <cellStyle name="Hyperlink" xfId="13" builtinId="8"/>
    <cellStyle name="Item Group" xfId="14" xr:uid="{00000000-0005-0000-0000-00000D000000}"/>
    <cellStyle name="Item Subgroup" xfId="15" xr:uid="{00000000-0005-0000-0000-00000E000000}"/>
    <cellStyle name="Liquid 2nd" xfId="16" xr:uid="{00000000-0005-0000-0000-00000F000000}"/>
    <cellStyle name="Liquid 3rd" xfId="17" xr:uid="{00000000-0005-0000-0000-000010000000}"/>
    <cellStyle name="Liquid Primary Head" xfId="18" xr:uid="{00000000-0005-0000-0000-000011000000}"/>
    <cellStyle name="N/A" xfId="19" xr:uid="{00000000-0005-0000-0000-000012000000}"/>
    <cellStyle name="N/A 2" xfId="20" xr:uid="{00000000-0005-0000-0000-000013000000}"/>
    <cellStyle name="Normal" xfId="0" builtinId="0"/>
    <cellStyle name="Normal 10" xfId="21" xr:uid="{00000000-0005-0000-0000-000015000000}"/>
    <cellStyle name="Normal 11" xfId="22" xr:uid="{00000000-0005-0000-0000-000016000000}"/>
    <cellStyle name="Normal 12" xfId="23" xr:uid="{00000000-0005-0000-0000-000017000000}"/>
    <cellStyle name="Normal 13" xfId="24" xr:uid="{00000000-0005-0000-0000-000018000000}"/>
    <cellStyle name="Normal 14" xfId="25" xr:uid="{00000000-0005-0000-0000-000019000000}"/>
    <cellStyle name="Normal 15" xfId="26" xr:uid="{00000000-0005-0000-0000-00001A000000}"/>
    <cellStyle name="Normal 16" xfId="27" xr:uid="{00000000-0005-0000-0000-00001B000000}"/>
    <cellStyle name="Normal 17" xfId="28" xr:uid="{00000000-0005-0000-0000-00001C000000}"/>
    <cellStyle name="Normal 18" xfId="29" xr:uid="{00000000-0005-0000-0000-00001D000000}"/>
    <cellStyle name="Normal 19" xfId="30" xr:uid="{00000000-0005-0000-0000-00001E000000}"/>
    <cellStyle name="Normal 2" xfId="31" xr:uid="{00000000-0005-0000-0000-00001F000000}"/>
    <cellStyle name="Normal 2 2" xfId="98" xr:uid="{00000000-0005-0000-0000-000020000000}"/>
    <cellStyle name="Normal 2 4" xfId="99" xr:uid="{28B34C42-A83D-4A03-9BC7-27C328D72D10}"/>
    <cellStyle name="Normal 2 4 2" xfId="102" xr:uid="{6573DE65-1C06-4AB4-9194-CE1B7D814252}"/>
    <cellStyle name="Normal 20" xfId="32" xr:uid="{00000000-0005-0000-0000-000021000000}"/>
    <cellStyle name="Normal 21" xfId="33" xr:uid="{00000000-0005-0000-0000-000022000000}"/>
    <cellStyle name="Normal 22" xfId="34" xr:uid="{00000000-0005-0000-0000-000023000000}"/>
    <cellStyle name="Normal 23" xfId="35" xr:uid="{00000000-0005-0000-0000-000024000000}"/>
    <cellStyle name="Normal 24" xfId="36" xr:uid="{00000000-0005-0000-0000-000025000000}"/>
    <cellStyle name="Normal 25" xfId="37" xr:uid="{00000000-0005-0000-0000-000026000000}"/>
    <cellStyle name="Normal 26" xfId="38" xr:uid="{00000000-0005-0000-0000-000027000000}"/>
    <cellStyle name="Normal 27" xfId="39" xr:uid="{00000000-0005-0000-0000-000028000000}"/>
    <cellStyle name="Normal 28" xfId="40" xr:uid="{00000000-0005-0000-0000-000029000000}"/>
    <cellStyle name="Normal 29" xfId="41" xr:uid="{00000000-0005-0000-0000-00002A000000}"/>
    <cellStyle name="Normal 3" xfId="42" xr:uid="{00000000-0005-0000-0000-00002B000000}"/>
    <cellStyle name="Normal 30" xfId="43" xr:uid="{00000000-0005-0000-0000-00002C000000}"/>
    <cellStyle name="Normal 31" xfId="44" xr:uid="{00000000-0005-0000-0000-00002D000000}"/>
    <cellStyle name="Normal 32" xfId="45" xr:uid="{00000000-0005-0000-0000-00002E000000}"/>
    <cellStyle name="Normal 33" xfId="46" xr:uid="{00000000-0005-0000-0000-00002F000000}"/>
    <cellStyle name="Normal 34" xfId="47" xr:uid="{00000000-0005-0000-0000-000030000000}"/>
    <cellStyle name="Normal 35" xfId="48" xr:uid="{00000000-0005-0000-0000-000031000000}"/>
    <cellStyle name="Normal 36" xfId="49" xr:uid="{00000000-0005-0000-0000-000032000000}"/>
    <cellStyle name="Normal 37" xfId="50" xr:uid="{00000000-0005-0000-0000-000033000000}"/>
    <cellStyle name="Normal 38" xfId="51" xr:uid="{00000000-0005-0000-0000-000034000000}"/>
    <cellStyle name="Normal 39" xfId="52" xr:uid="{00000000-0005-0000-0000-000035000000}"/>
    <cellStyle name="Normal 4" xfId="53" xr:uid="{00000000-0005-0000-0000-000036000000}"/>
    <cellStyle name="Normal 40" xfId="54" xr:uid="{00000000-0005-0000-0000-000037000000}"/>
    <cellStyle name="Normal 41" xfId="55" xr:uid="{00000000-0005-0000-0000-000038000000}"/>
    <cellStyle name="Normal 42" xfId="56" xr:uid="{00000000-0005-0000-0000-000039000000}"/>
    <cellStyle name="Normal 43" xfId="57" xr:uid="{00000000-0005-0000-0000-00003A000000}"/>
    <cellStyle name="Normal 44" xfId="58" xr:uid="{00000000-0005-0000-0000-00003B000000}"/>
    <cellStyle name="Normal 45" xfId="59" xr:uid="{00000000-0005-0000-0000-00003C000000}"/>
    <cellStyle name="Normal 46" xfId="60" xr:uid="{00000000-0005-0000-0000-00003D000000}"/>
    <cellStyle name="Normal 47" xfId="61" xr:uid="{00000000-0005-0000-0000-00003E000000}"/>
    <cellStyle name="Normal 48" xfId="62" xr:uid="{00000000-0005-0000-0000-00003F000000}"/>
    <cellStyle name="Normal 49" xfId="63" xr:uid="{00000000-0005-0000-0000-000040000000}"/>
    <cellStyle name="Normal 5" xfId="64" xr:uid="{00000000-0005-0000-0000-000041000000}"/>
    <cellStyle name="Normal 50" xfId="65" xr:uid="{00000000-0005-0000-0000-000042000000}"/>
    <cellStyle name="Normal 51" xfId="66" xr:uid="{00000000-0005-0000-0000-000043000000}"/>
    <cellStyle name="Normal 52" xfId="67" xr:uid="{00000000-0005-0000-0000-000044000000}"/>
    <cellStyle name="Normal 53" xfId="68" xr:uid="{00000000-0005-0000-0000-000045000000}"/>
    <cellStyle name="Normal 54" xfId="69" xr:uid="{00000000-0005-0000-0000-000046000000}"/>
    <cellStyle name="Normal 55" xfId="70" xr:uid="{00000000-0005-0000-0000-000047000000}"/>
    <cellStyle name="Normal 56" xfId="71" xr:uid="{00000000-0005-0000-0000-000048000000}"/>
    <cellStyle name="Normal 57" xfId="72" xr:uid="{00000000-0005-0000-0000-000049000000}"/>
    <cellStyle name="Normal 58" xfId="73" xr:uid="{00000000-0005-0000-0000-00004A000000}"/>
    <cellStyle name="Normal 59" xfId="74" xr:uid="{00000000-0005-0000-0000-00004B000000}"/>
    <cellStyle name="Normal 6" xfId="75" xr:uid="{00000000-0005-0000-0000-00004C000000}"/>
    <cellStyle name="Normal 60" xfId="76" xr:uid="{00000000-0005-0000-0000-00004D000000}"/>
    <cellStyle name="Normal 61" xfId="77" xr:uid="{00000000-0005-0000-0000-00004E000000}"/>
    <cellStyle name="Normal 62" xfId="78" xr:uid="{00000000-0005-0000-0000-00004F000000}"/>
    <cellStyle name="Normal 63" xfId="79" xr:uid="{00000000-0005-0000-0000-000050000000}"/>
    <cellStyle name="Normal 64" xfId="80" xr:uid="{00000000-0005-0000-0000-000051000000}"/>
    <cellStyle name="Normal 65" xfId="100" xr:uid="{9A4A8882-A776-473D-A7EE-A43A7E753E60}"/>
    <cellStyle name="Normal 7" xfId="81" xr:uid="{00000000-0005-0000-0000-000052000000}"/>
    <cellStyle name="Normal 8" xfId="82" xr:uid="{00000000-0005-0000-0000-000053000000}"/>
    <cellStyle name="Normal 9" xfId="83" xr:uid="{00000000-0005-0000-0000-000054000000}"/>
    <cellStyle name="OUTLIN - Style1" xfId="84" xr:uid="{00000000-0005-0000-0000-000055000000}"/>
    <cellStyle name="Output Amounts" xfId="85" xr:uid="{00000000-0005-0000-0000-000056000000}"/>
    <cellStyle name="Percent" xfId="101" builtinId="5"/>
    <cellStyle name="Percent 2" xfId="86" xr:uid="{00000000-0005-0000-0000-000057000000}"/>
    <cellStyle name="R00L" xfId="87" xr:uid="{00000000-0005-0000-0000-000058000000}"/>
    <cellStyle name="RETURN No." xfId="88" xr:uid="{00000000-0005-0000-0000-000059000000}"/>
    <cellStyle name="RiskSheetHeading" xfId="89" xr:uid="{00000000-0005-0000-0000-00005A000000}"/>
    <cellStyle name="RiskTableContent" xfId="90" xr:uid="{00000000-0005-0000-0000-00005B000000}"/>
    <cellStyle name="RiskTableFields" xfId="91" xr:uid="{00000000-0005-0000-0000-00005C000000}"/>
    <cellStyle name="RiskTableTitle" xfId="92" xr:uid="{00000000-0005-0000-0000-00005D000000}"/>
    <cellStyle name="SAR heading" xfId="93" xr:uid="{00000000-0005-0000-0000-00005E000000}"/>
    <cellStyle name="SAR sub-heading" xfId="94" xr:uid="{00000000-0005-0000-0000-00005F000000}"/>
    <cellStyle name="SEk" xfId="95" xr:uid="{00000000-0005-0000-0000-000060000000}"/>
    <cellStyle name="Sub_total_desc" xfId="96" xr:uid="{00000000-0005-0000-0000-000061000000}"/>
    <cellStyle name="YELLOW - Style4" xfId="97" xr:uid="{00000000-0005-0000-0000-00006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FADB6A69-C450-4415-B1D2-5AFB7B0AF450}"/>
  </tableStyles>
  <colors>
    <mruColors>
      <color rgb="FFF6F5EE"/>
      <color rgb="FF00A499"/>
      <color rgb="FFEEF3AF"/>
      <color rgb="FFED1164"/>
      <color rgb="FFFFCB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286871</xdr:colOff>
      <xdr:row>0</xdr:row>
      <xdr:rowOff>62752</xdr:rowOff>
    </xdr:from>
    <xdr:to>
      <xdr:col>15</xdr:col>
      <xdr:colOff>518598</xdr:colOff>
      <xdr:row>1</xdr:row>
      <xdr:rowOff>446790</xdr:rowOff>
    </xdr:to>
    <xdr:pic>
      <xdr:nvPicPr>
        <xdr:cNvPr id="2" name="Graphic 3">
          <a:extLst>
            <a:ext uri="{FF2B5EF4-FFF2-40B4-BE49-F238E27FC236}">
              <a16:creationId xmlns:a16="http://schemas.microsoft.com/office/drawing/2014/main" id="{630B2AFA-6E80-482E-A098-3DD2882F70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440706" y="62752"/>
          <a:ext cx="1992769" cy="6887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2</xdr:row>
      <xdr:rowOff>571500</xdr:rowOff>
    </xdr:from>
    <xdr:to>
      <xdr:col>12</xdr:col>
      <xdr:colOff>142875</xdr:colOff>
      <xdr:row>4</xdr:row>
      <xdr:rowOff>58420</xdr:rowOff>
    </xdr:to>
    <xdr:pic>
      <xdr:nvPicPr>
        <xdr:cNvPr id="2" name="Picture 1" descr="A picture containing background pattern&#10;&#10;Description automatically generated">
          <a:extLst>
            <a:ext uri="{FF2B5EF4-FFF2-40B4-BE49-F238E27FC236}">
              <a16:creationId xmlns:a16="http://schemas.microsoft.com/office/drawing/2014/main" id="{58FF06FD-A6DA-46C0-984D-251BA6DA53A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185"/>
        <a:stretch/>
      </xdr:blipFill>
      <xdr:spPr bwMode="auto">
        <a:xfrm>
          <a:off x="15240" y="698500"/>
          <a:ext cx="8150860" cy="5867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RBNZ">
      <a:dk1>
        <a:sysClr val="windowText" lastClr="000000"/>
      </a:dk1>
      <a:lt1>
        <a:sysClr val="window" lastClr="FFFFFF"/>
      </a:lt1>
      <a:dk2>
        <a:srgbClr val="ED1164"/>
      </a:dk2>
      <a:lt2>
        <a:srgbClr val="F6F5EE"/>
      </a:lt2>
      <a:accent1>
        <a:srgbClr val="800E38"/>
      </a:accent1>
      <a:accent2>
        <a:srgbClr val="6B2A7F"/>
      </a:accent2>
      <a:accent3>
        <a:srgbClr val="00A499"/>
      </a:accent3>
      <a:accent4>
        <a:srgbClr val="007EC4"/>
      </a:accent4>
      <a:accent5>
        <a:srgbClr val="1C635C"/>
      </a:accent5>
      <a:accent6>
        <a:srgbClr val="EB7924"/>
      </a:accent6>
      <a:hlink>
        <a:srgbClr val="0000FF"/>
      </a:hlink>
      <a:folHlink>
        <a:srgbClr val="800080"/>
      </a:folHlink>
    </a:clrScheme>
    <a:fontScheme name="RBNZ">
      <a:majorFont>
        <a:latin typeface="Segoe UI Semibold"/>
        <a:ea typeface=""/>
        <a:cs typeface=""/>
      </a:majorFont>
      <a:minorFont>
        <a:latin typeface="Segoe UI"/>
        <a:ea typeface=""/>
        <a:cs typeface="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atsunit@rbnz.govt.nz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rbnz.govt.nz/financial-markets/domestic-markets/operational-information/repo-eligible-securities-and-haircuts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bnz.govt.nz/financial-markets/domestic-markets/operational-information/repo-eligible-securities-and-haircuts" TargetMode="External"/><Relationship Id="rId2" Type="http://schemas.openxmlformats.org/officeDocument/2006/relationships/hyperlink" Target="https://www.rbnz.govt.nz/financial-markets/domestic-markets/operational-information/repo-eligible-securities-and-haircuts" TargetMode="External"/><Relationship Id="rId1" Type="http://schemas.openxmlformats.org/officeDocument/2006/relationships/hyperlink" Target="https://www.rbnz.govt.nz/-/media/project/sites/rbnz/files/regulation-and-supervision/banks/banking-supervision-handbook/bs13a-liquid-assets-annex.pdf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/>
    <pageSetUpPr fitToPage="1"/>
  </sheetPr>
  <dimension ref="A1:BE49"/>
  <sheetViews>
    <sheetView showGridLines="0" view="pageBreakPreview" zoomScaleNormal="85" zoomScaleSheetLayoutView="100" workbookViewId="0">
      <selection activeCell="V15" sqref="V15"/>
    </sheetView>
  </sheetViews>
  <sheetFormatPr defaultRowHeight="14.25"/>
  <cols>
    <col min="1" max="2" width="1.85546875" customWidth="1"/>
    <col min="3" max="3" width="22.5703125" style="47" customWidth="1"/>
    <col min="4" max="16" width="8.5703125" customWidth="1"/>
    <col min="17" max="18" width="1.85546875" customWidth="1"/>
    <col min="21" max="21" width="24.85546875" bestFit="1" customWidth="1"/>
  </cols>
  <sheetData>
    <row r="1" spans="1:57" ht="23.45" customHeight="1">
      <c r="A1" s="25"/>
      <c r="B1" s="26"/>
      <c r="C1" s="40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T1" s="6"/>
      <c r="V1" s="7"/>
    </row>
    <row r="2" spans="1:57" ht="45.95" customHeight="1">
      <c r="A2" s="26"/>
      <c r="B2" s="26"/>
      <c r="C2" s="178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57" ht="40.5" customHeight="1">
      <c r="A3" s="27"/>
      <c r="B3" s="27"/>
      <c r="C3" s="313" t="s">
        <v>1</v>
      </c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27"/>
      <c r="R3" s="27"/>
    </row>
    <row r="4" spans="1:57" ht="17.25">
      <c r="A4" s="26"/>
      <c r="B4" s="26"/>
      <c r="C4" s="314" t="s">
        <v>2</v>
      </c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26"/>
      <c r="R4" s="26"/>
    </row>
    <row r="5" spans="1:57" ht="3.75" customHeight="1">
      <c r="A5" s="26"/>
      <c r="B5" s="26"/>
      <c r="C5" s="4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26"/>
      <c r="R5" s="26"/>
    </row>
    <row r="6" spans="1:57" ht="21.6" customHeight="1">
      <c r="A6" s="26"/>
      <c r="B6" s="26"/>
      <c r="C6" s="42" t="s">
        <v>3</v>
      </c>
      <c r="D6" s="315" t="s">
        <v>4</v>
      </c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7"/>
      <c r="Q6" s="26"/>
      <c r="R6" s="26"/>
    </row>
    <row r="7" spans="1:57" ht="3.95" customHeight="1">
      <c r="A7" s="26"/>
      <c r="B7" s="26"/>
      <c r="C7" s="42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26"/>
      <c r="R7" s="26"/>
    </row>
    <row r="8" spans="1:57" ht="17.25">
      <c r="A8" s="26"/>
      <c r="B8" s="26"/>
      <c r="C8" s="43" t="s">
        <v>5</v>
      </c>
      <c r="D8" s="318" t="s">
        <v>4</v>
      </c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20"/>
      <c r="Q8" s="26"/>
      <c r="R8" s="26"/>
    </row>
    <row r="9" spans="1:57" s="8" customFormat="1" ht="4.5" customHeight="1">
      <c r="A9" s="26"/>
      <c r="B9" s="26"/>
      <c r="C9" s="4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33"/>
      <c r="R9" s="33"/>
      <c r="BE9" s="9"/>
    </row>
    <row r="10" spans="1:57" s="8" customFormat="1" ht="15" customHeight="1">
      <c r="A10" s="26"/>
      <c r="B10" s="26"/>
      <c r="C10" s="43" t="s">
        <v>6</v>
      </c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3"/>
      <c r="R10" s="33"/>
      <c r="BE10" s="9"/>
    </row>
    <row r="11" spans="1:57" ht="3.95" customHeight="1">
      <c r="A11" s="26"/>
      <c r="B11" s="26"/>
      <c r="C11" s="4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26"/>
      <c r="R11" s="26"/>
    </row>
    <row r="12" spans="1:57" ht="16.5" customHeight="1">
      <c r="A12" s="26"/>
      <c r="B12" s="26"/>
      <c r="C12" s="40"/>
      <c r="D12" s="322" t="s">
        <v>7</v>
      </c>
      <c r="E12" s="322"/>
      <c r="F12" s="322"/>
      <c r="G12" s="322"/>
      <c r="H12" s="322"/>
      <c r="I12" s="322"/>
      <c r="J12" s="322" t="s">
        <v>8</v>
      </c>
      <c r="K12" s="322"/>
      <c r="L12" s="322"/>
      <c r="M12" s="322"/>
      <c r="N12" s="322"/>
      <c r="O12" s="322"/>
      <c r="P12" s="322"/>
      <c r="Q12" s="26"/>
      <c r="R12" s="26"/>
    </row>
    <row r="13" spans="1:57" ht="3.95" customHeight="1">
      <c r="A13" s="26"/>
      <c r="B13" s="26"/>
      <c r="C13" s="40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26"/>
      <c r="R13" s="26"/>
    </row>
    <row r="14" spans="1:57" ht="15" customHeight="1">
      <c r="A14" s="26"/>
      <c r="B14" s="26"/>
      <c r="C14" s="43" t="s">
        <v>9</v>
      </c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6"/>
      <c r="R14" s="26"/>
    </row>
    <row r="15" spans="1:57" ht="15" customHeight="1">
      <c r="A15" s="26"/>
      <c r="B15" s="26"/>
      <c r="C15" s="42" t="s">
        <v>10</v>
      </c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6"/>
      <c r="R15" s="26"/>
    </row>
    <row r="16" spans="1:57" ht="15" customHeight="1">
      <c r="A16" s="26"/>
      <c r="B16" s="26"/>
      <c r="C16" s="43" t="s">
        <v>11</v>
      </c>
      <c r="D16" s="299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6"/>
      <c r="R16" s="26"/>
    </row>
    <row r="17" spans="1:57" ht="15" customHeight="1">
      <c r="A17" s="26"/>
      <c r="B17" s="26"/>
      <c r="C17" s="42" t="s">
        <v>12</v>
      </c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6"/>
      <c r="R17" s="26"/>
      <c r="U17" t="s">
        <v>13</v>
      </c>
    </row>
    <row r="18" spans="1:57" ht="15" customHeight="1">
      <c r="A18" s="26"/>
      <c r="B18" s="26"/>
      <c r="C18" s="43" t="s">
        <v>14</v>
      </c>
      <c r="D18" s="304"/>
      <c r="E18" s="299"/>
      <c r="F18" s="299"/>
      <c r="G18" s="299"/>
      <c r="H18" s="299"/>
      <c r="I18" s="299"/>
      <c r="J18" s="304"/>
      <c r="K18" s="299"/>
      <c r="L18" s="299"/>
      <c r="M18" s="299"/>
      <c r="N18" s="299"/>
      <c r="O18" s="299"/>
      <c r="P18" s="299"/>
      <c r="Q18" s="26"/>
      <c r="R18" s="26"/>
      <c r="T18" s="11"/>
    </row>
    <row r="19" spans="1:57" ht="3.95" customHeight="1">
      <c r="A19" s="26"/>
      <c r="B19" s="26"/>
      <c r="C19" s="44"/>
      <c r="D19" s="35"/>
      <c r="E19" s="35"/>
      <c r="F19" s="307"/>
      <c r="G19" s="307"/>
      <c r="H19" s="307"/>
      <c r="I19" s="307"/>
      <c r="J19" s="307"/>
      <c r="K19" s="307"/>
      <c r="L19" s="35"/>
      <c r="M19" s="35"/>
      <c r="N19" s="35"/>
      <c r="O19" s="35"/>
      <c r="P19" s="35"/>
      <c r="Q19" s="26"/>
      <c r="R19" s="26"/>
    </row>
    <row r="20" spans="1:57" s="8" customFormat="1" ht="20.25">
      <c r="A20" s="26"/>
      <c r="B20" s="26"/>
      <c r="C20" s="308" t="s">
        <v>15</v>
      </c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3"/>
      <c r="R20" s="33"/>
      <c r="BE20" s="9"/>
    </row>
    <row r="21" spans="1:57" s="8" customFormat="1" ht="3.75" customHeight="1">
      <c r="A21" s="26"/>
      <c r="B21" s="26"/>
      <c r="C21" s="4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3"/>
      <c r="R21" s="33"/>
      <c r="BE21" s="9"/>
    </row>
    <row r="22" spans="1:57" s="8" customFormat="1" ht="72.599999999999994" customHeight="1">
      <c r="A22" s="26"/>
      <c r="B22" s="26"/>
      <c r="C22" s="309" t="s">
        <v>16</v>
      </c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3"/>
      <c r="R22" s="33"/>
      <c r="BE22" s="9"/>
    </row>
    <row r="23" spans="1:57" s="8" customFormat="1" ht="31.5" customHeight="1">
      <c r="A23" s="26"/>
      <c r="B23" s="26"/>
      <c r="C23" s="312" t="s">
        <v>17</v>
      </c>
      <c r="D23" s="312"/>
      <c r="E23" s="312"/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49"/>
      <c r="Q23" s="33"/>
      <c r="R23" s="33"/>
      <c r="BE23" s="9"/>
    </row>
    <row r="24" spans="1:57" s="8" customFormat="1" ht="15.75" customHeight="1">
      <c r="A24" s="26"/>
      <c r="B24" s="26"/>
      <c r="C24" s="310" t="s">
        <v>18</v>
      </c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3"/>
      <c r="R24" s="33"/>
      <c r="BE24" s="12"/>
    </row>
    <row r="25" spans="1:57" s="8" customFormat="1" ht="3.75" customHeight="1">
      <c r="A25" s="26"/>
      <c r="B25" s="26"/>
      <c r="C25" s="43"/>
      <c r="D25" s="28"/>
      <c r="E25" s="28"/>
      <c r="F25" s="28"/>
      <c r="G25" s="28"/>
      <c r="H25" s="28"/>
      <c r="I25" s="28"/>
      <c r="J25" s="28"/>
      <c r="K25" s="28"/>
      <c r="L25" s="29"/>
      <c r="M25" s="29"/>
      <c r="N25" s="29"/>
      <c r="O25" s="29"/>
      <c r="P25" s="29"/>
      <c r="Q25" s="33"/>
      <c r="R25" s="33"/>
      <c r="BE25" s="9"/>
    </row>
    <row r="26" spans="1:57" ht="20.25" hidden="1">
      <c r="A26" s="26"/>
      <c r="B26" s="26"/>
      <c r="C26" s="302" t="s">
        <v>19</v>
      </c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  <c r="Q26" s="26"/>
      <c r="R26" s="26"/>
    </row>
    <row r="27" spans="1:57" ht="3.75" hidden="1" customHeight="1">
      <c r="A27" s="26"/>
      <c r="B27" s="26"/>
      <c r="C27" s="43"/>
      <c r="D27" s="323"/>
      <c r="E27" s="323"/>
      <c r="F27" s="323"/>
      <c r="G27" s="323"/>
      <c r="H27" s="325"/>
      <c r="I27" s="325"/>
      <c r="J27" s="323"/>
      <c r="K27" s="323"/>
      <c r="L27" s="323"/>
      <c r="M27" s="323"/>
      <c r="N27" s="323"/>
      <c r="O27" s="323"/>
      <c r="P27" s="36"/>
      <c r="Q27" s="26"/>
      <c r="R27" s="26"/>
    </row>
    <row r="28" spans="1:57" ht="16.5" hidden="1">
      <c r="A28" s="26"/>
      <c r="B28" s="26"/>
      <c r="C28" s="326"/>
      <c r="D28" s="327"/>
      <c r="E28" s="327"/>
      <c r="F28" s="327"/>
      <c r="G28" s="327"/>
      <c r="H28" s="327"/>
      <c r="I28" s="327"/>
      <c r="J28" s="327"/>
      <c r="K28" s="327"/>
      <c r="L28" s="327"/>
      <c r="M28" s="327"/>
      <c r="N28" s="327"/>
      <c r="O28" s="327"/>
      <c r="P28" s="328"/>
      <c r="Q28" s="26"/>
      <c r="R28" s="26"/>
    </row>
    <row r="29" spans="1:57" ht="16.5" hidden="1">
      <c r="A29" s="26"/>
      <c r="B29" s="26"/>
      <c r="C29" s="326"/>
      <c r="D29" s="327"/>
      <c r="E29" s="327"/>
      <c r="F29" s="327"/>
      <c r="G29" s="327"/>
      <c r="H29" s="327"/>
      <c r="I29" s="327"/>
      <c r="J29" s="327"/>
      <c r="K29" s="327"/>
      <c r="L29" s="327"/>
      <c r="M29" s="327"/>
      <c r="N29" s="327"/>
      <c r="O29" s="327"/>
      <c r="P29" s="328"/>
      <c r="Q29" s="26"/>
      <c r="R29" s="26"/>
    </row>
    <row r="30" spans="1:57" ht="16.5" hidden="1">
      <c r="A30" s="26"/>
      <c r="B30" s="26"/>
      <c r="C30" s="326"/>
      <c r="D30" s="327"/>
      <c r="E30" s="327"/>
      <c r="F30" s="327"/>
      <c r="G30" s="327"/>
      <c r="H30" s="327"/>
      <c r="I30" s="327"/>
      <c r="J30" s="327"/>
      <c r="K30" s="327"/>
      <c r="L30" s="327"/>
      <c r="M30" s="327"/>
      <c r="N30" s="327"/>
      <c r="O30" s="327"/>
      <c r="P30" s="328"/>
      <c r="Q30" s="26"/>
      <c r="R30" s="26"/>
    </row>
    <row r="31" spans="1:57" ht="16.5" hidden="1">
      <c r="A31" s="26"/>
      <c r="B31" s="26"/>
      <c r="C31" s="326"/>
      <c r="D31" s="327"/>
      <c r="E31" s="327"/>
      <c r="F31" s="327"/>
      <c r="G31" s="327"/>
      <c r="H31" s="327"/>
      <c r="I31" s="327"/>
      <c r="J31" s="327"/>
      <c r="K31" s="327"/>
      <c r="L31" s="327"/>
      <c r="M31" s="327"/>
      <c r="N31" s="327"/>
      <c r="O31" s="327"/>
      <c r="P31" s="328"/>
      <c r="Q31" s="26"/>
      <c r="R31" s="26"/>
    </row>
    <row r="32" spans="1:57" ht="16.5" hidden="1">
      <c r="A32" s="26"/>
      <c r="B32" s="26"/>
      <c r="C32" s="326"/>
      <c r="D32" s="327"/>
      <c r="E32" s="327"/>
      <c r="F32" s="327"/>
      <c r="G32" s="327"/>
      <c r="H32" s="327"/>
      <c r="I32" s="327"/>
      <c r="J32" s="327"/>
      <c r="K32" s="327"/>
      <c r="L32" s="327"/>
      <c r="M32" s="327"/>
      <c r="N32" s="327"/>
      <c r="O32" s="327"/>
      <c r="P32" s="328"/>
      <c r="Q32" s="26"/>
      <c r="R32" s="26"/>
    </row>
    <row r="33" spans="1:57" ht="16.5" hidden="1">
      <c r="A33" s="26"/>
      <c r="B33" s="26"/>
      <c r="C33" s="326"/>
      <c r="D33" s="327"/>
      <c r="E33" s="327"/>
      <c r="F33" s="327"/>
      <c r="G33" s="327"/>
      <c r="H33" s="327"/>
      <c r="I33" s="327"/>
      <c r="J33" s="327"/>
      <c r="K33" s="327"/>
      <c r="L33" s="327"/>
      <c r="M33" s="327"/>
      <c r="N33" s="327"/>
      <c r="O33" s="327"/>
      <c r="P33" s="328"/>
      <c r="Q33" s="26"/>
      <c r="R33" s="26"/>
    </row>
    <row r="34" spans="1:57" ht="16.5" hidden="1">
      <c r="A34" s="26"/>
      <c r="B34" s="26"/>
      <c r="C34" s="326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7"/>
      <c r="P34" s="328"/>
      <c r="Q34" s="26"/>
      <c r="R34" s="26"/>
    </row>
    <row r="35" spans="1:57" ht="16.5" hidden="1">
      <c r="A35" s="26"/>
      <c r="B35" s="26"/>
      <c r="C35" s="326"/>
      <c r="D35" s="327"/>
      <c r="E35" s="327"/>
      <c r="F35" s="327"/>
      <c r="G35" s="327"/>
      <c r="H35" s="327"/>
      <c r="I35" s="327"/>
      <c r="J35" s="327"/>
      <c r="K35" s="327"/>
      <c r="L35" s="327"/>
      <c r="M35" s="327"/>
      <c r="N35" s="327"/>
      <c r="O35" s="327"/>
      <c r="P35" s="328"/>
      <c r="Q35" s="26"/>
      <c r="R35" s="26"/>
      <c r="T35" s="1"/>
    </row>
    <row r="36" spans="1:57" ht="16.5" hidden="1">
      <c r="A36" s="26"/>
      <c r="B36" s="26"/>
      <c r="C36" s="329"/>
      <c r="D36" s="330"/>
      <c r="E36" s="330"/>
      <c r="F36" s="330"/>
      <c r="G36" s="330"/>
      <c r="H36" s="330"/>
      <c r="I36" s="330"/>
      <c r="J36" s="330"/>
      <c r="K36" s="330"/>
      <c r="L36" s="330"/>
      <c r="M36" s="330"/>
      <c r="N36" s="330"/>
      <c r="O36" s="330"/>
      <c r="P36" s="331"/>
      <c r="Q36" s="26"/>
      <c r="R36" s="26"/>
    </row>
    <row r="37" spans="1:57" ht="3.75" customHeight="1">
      <c r="A37" s="26"/>
      <c r="B37" s="26"/>
      <c r="C37" s="43"/>
      <c r="D37" s="300"/>
      <c r="E37" s="300"/>
      <c r="F37" s="300"/>
      <c r="G37" s="300"/>
      <c r="H37" s="301"/>
      <c r="I37" s="301"/>
      <c r="J37" s="301"/>
      <c r="K37" s="301"/>
      <c r="L37" s="301"/>
      <c r="M37" s="301"/>
      <c r="N37" s="301"/>
      <c r="O37" s="301"/>
      <c r="P37" s="301"/>
      <c r="Q37" s="26"/>
      <c r="R37" s="26"/>
    </row>
    <row r="38" spans="1:57" ht="3.95" customHeight="1">
      <c r="A38" s="26"/>
      <c r="B38" s="26"/>
      <c r="C38" s="42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2"/>
      <c r="Q38" s="26"/>
      <c r="R38" s="26"/>
      <c r="T38" s="13"/>
    </row>
    <row r="39" spans="1:57" s="8" customFormat="1" ht="20.25">
      <c r="A39" s="26"/>
      <c r="B39" s="26"/>
      <c r="C39" s="303" t="s">
        <v>20</v>
      </c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03"/>
      <c r="Q39" s="33"/>
      <c r="R39" s="33"/>
      <c r="BE39" s="12"/>
    </row>
    <row r="40" spans="1:57" s="8" customFormat="1" ht="4.5" customHeight="1">
      <c r="A40" s="26"/>
      <c r="B40" s="26"/>
      <c r="C40" s="44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3"/>
      <c r="R40" s="33"/>
      <c r="BE40" s="12"/>
    </row>
    <row r="41" spans="1:57" s="8" customFormat="1" ht="15.75" customHeight="1">
      <c r="A41" s="26"/>
      <c r="B41" s="26"/>
      <c r="C41" s="50" t="s">
        <v>21</v>
      </c>
      <c r="D41" s="324" t="s">
        <v>22</v>
      </c>
      <c r="E41" s="324"/>
      <c r="F41" s="324"/>
      <c r="G41" s="51"/>
      <c r="H41" s="29"/>
      <c r="I41" s="32"/>
      <c r="J41" s="32"/>
      <c r="K41" s="305"/>
      <c r="L41" s="305"/>
      <c r="M41" s="305"/>
      <c r="N41" s="305"/>
      <c r="O41" s="32"/>
      <c r="P41" s="32"/>
      <c r="Q41" s="33"/>
      <c r="R41" s="33"/>
      <c r="BE41" s="12"/>
    </row>
    <row r="42" spans="1:57" s="8" customFormat="1" ht="23.45" customHeight="1">
      <c r="A42" s="26"/>
      <c r="B42" s="26"/>
      <c r="C42" s="45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26"/>
      <c r="Q42" s="33"/>
      <c r="R42" s="33"/>
      <c r="BE42" s="12"/>
    </row>
    <row r="43" spans="1:57" s="8" customFormat="1" ht="15.75" customHeight="1">
      <c r="A43" s="26"/>
      <c r="B43" s="26"/>
      <c r="C43" s="203" t="s">
        <v>23</v>
      </c>
      <c r="D43" s="301"/>
      <c r="E43" s="301"/>
      <c r="F43" s="301"/>
      <c r="G43" s="301"/>
      <c r="H43" s="301"/>
      <c r="I43" s="32"/>
      <c r="J43" s="32"/>
      <c r="K43" s="305"/>
      <c r="L43" s="305"/>
      <c r="M43" s="305"/>
      <c r="N43" s="32"/>
      <c r="O43" s="32"/>
      <c r="P43" s="32"/>
      <c r="Q43" s="33"/>
      <c r="R43" s="33"/>
      <c r="BE43" s="12"/>
    </row>
    <row r="44" spans="1:57" s="8" customFormat="1" ht="4.5" customHeight="1">
      <c r="A44" s="26"/>
      <c r="B44" s="26"/>
      <c r="C44" s="45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26"/>
      <c r="Q44" s="33"/>
      <c r="R44" s="33"/>
      <c r="BE44" s="12"/>
    </row>
    <row r="45" spans="1:57" s="8" customFormat="1" ht="2.4500000000000002" customHeight="1">
      <c r="A45" s="26"/>
      <c r="B45" s="26"/>
      <c r="C45" s="46"/>
      <c r="D45" s="38"/>
      <c r="E45" s="306"/>
      <c r="F45" s="306"/>
      <c r="G45" s="306"/>
      <c r="H45" s="38"/>
      <c r="I45" s="32"/>
      <c r="J45" s="32"/>
      <c r="K45" s="305"/>
      <c r="L45" s="305"/>
      <c r="M45" s="305"/>
      <c r="N45" s="305"/>
      <c r="O45" s="32"/>
      <c r="P45" s="32"/>
      <c r="Q45" s="33"/>
      <c r="R45" s="33"/>
      <c r="BE45" s="12"/>
    </row>
    <row r="46" spans="1:57" s="8" customFormat="1" ht="4.5" customHeight="1">
      <c r="A46" s="26"/>
      <c r="B46" s="26"/>
      <c r="C46" s="42"/>
      <c r="D46" s="37"/>
      <c r="E46" s="37"/>
      <c r="F46" s="37"/>
      <c r="G46" s="37"/>
      <c r="H46" s="37"/>
      <c r="I46" s="37"/>
      <c r="J46" s="32"/>
      <c r="K46" s="32"/>
      <c r="L46" s="32"/>
      <c r="M46" s="32"/>
      <c r="N46" s="32"/>
      <c r="O46" s="32"/>
      <c r="P46" s="26"/>
      <c r="Q46" s="33"/>
      <c r="R46" s="33"/>
      <c r="BE46" s="12"/>
    </row>
    <row r="47" spans="1:57" s="8" customFormat="1" ht="4.5" customHeight="1">
      <c r="A47" s="26"/>
      <c r="B47" s="26"/>
      <c r="C47" s="40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33"/>
      <c r="R47" s="33"/>
      <c r="BE47" s="12"/>
    </row>
    <row r="48" spans="1:57" ht="7.5" customHeight="1">
      <c r="A48" s="26"/>
      <c r="B48" s="26"/>
      <c r="C48" s="40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</row>
    <row r="49" spans="1:18">
      <c r="A49" s="26"/>
      <c r="B49" s="298"/>
      <c r="C49" s="298"/>
      <c r="D49" s="298"/>
      <c r="E49" s="298"/>
      <c r="F49" s="298"/>
      <c r="G49" s="298"/>
      <c r="H49" s="298"/>
      <c r="I49" s="298"/>
      <c r="J49" s="298"/>
      <c r="K49" s="298"/>
      <c r="L49" s="298"/>
      <c r="M49" s="298"/>
      <c r="N49" s="298"/>
      <c r="O49" s="298"/>
      <c r="P49" s="298"/>
      <c r="Q49" s="298"/>
      <c r="R49" s="298"/>
    </row>
  </sheetData>
  <mergeCells count="45">
    <mergeCell ref="D43:E43"/>
    <mergeCell ref="F43:H43"/>
    <mergeCell ref="K41:N41"/>
    <mergeCell ref="D27:G27"/>
    <mergeCell ref="D41:F41"/>
    <mergeCell ref="H27:I27"/>
    <mergeCell ref="J27:O27"/>
    <mergeCell ref="C28:P28"/>
    <mergeCell ref="C29:P29"/>
    <mergeCell ref="C30:P30"/>
    <mergeCell ref="C36:P36"/>
    <mergeCell ref="C31:P31"/>
    <mergeCell ref="C32:P32"/>
    <mergeCell ref="C33:P33"/>
    <mergeCell ref="C34:P34"/>
    <mergeCell ref="C35:P35"/>
    <mergeCell ref="C22:P22"/>
    <mergeCell ref="C24:P24"/>
    <mergeCell ref="C23:O23"/>
    <mergeCell ref="C3:P3"/>
    <mergeCell ref="C4:P4"/>
    <mergeCell ref="D6:P6"/>
    <mergeCell ref="D8:P8"/>
    <mergeCell ref="D10:P10"/>
    <mergeCell ref="D12:I12"/>
    <mergeCell ref="J12:P12"/>
    <mergeCell ref="D17:I17"/>
    <mergeCell ref="J17:P17"/>
    <mergeCell ref="D14:I14"/>
    <mergeCell ref="B49:R49"/>
    <mergeCell ref="J14:P14"/>
    <mergeCell ref="D15:I15"/>
    <mergeCell ref="J15:P15"/>
    <mergeCell ref="D16:I16"/>
    <mergeCell ref="J16:P16"/>
    <mergeCell ref="D37:P37"/>
    <mergeCell ref="C26:P26"/>
    <mergeCell ref="C39:P39"/>
    <mergeCell ref="J18:P18"/>
    <mergeCell ref="K45:N45"/>
    <mergeCell ref="E45:G45"/>
    <mergeCell ref="D18:I18"/>
    <mergeCell ref="F19:K19"/>
    <mergeCell ref="C20:P20"/>
    <mergeCell ref="K43:M43"/>
  </mergeCells>
  <hyperlinks>
    <hyperlink ref="D41" r:id="rId1" xr:uid="{668FB50C-4A6C-4F5F-BAC0-48BCB268372A}"/>
  </hyperlinks>
  <pageMargins left="0.70866141732283472" right="0.70866141732283472" top="0.74803149606299213" bottom="0.74803149606299213" header="0.31496062992125984" footer="0.31496062992125984"/>
  <pageSetup paperSize="9" scale="63" orientation="portrait" r:id="rId2"/>
  <headerFooter>
    <oddHeader>&amp;C&amp;"Calibri"&amp;10&amp;K000000 IN CONFIDENCE&amp;1#_x000D_</oddHeader>
    <oddFooter>&amp;L&amp;F&amp;C_x000D_&amp;1#&amp;"Calibri"&amp;10&amp;K000000 IN CONFIDENCE</oddFooter>
  </headerFooter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15987CE-E994-44F8-9C0C-16FA056178ED}">
          <x14:formula1>
            <xm:f>List!$A$1:$A$62</xm:f>
          </x14:formula1>
          <xm:sqref>D6:P6</xm:sqref>
        </x14:dataValidation>
        <x14:dataValidation type="list" allowBlank="1" showInputMessage="1" showErrorMessage="1" promptTitle="Select from list" xr:uid="{99FE25B7-D5FA-422F-83F9-BDDC05FC0C3D}">
          <x14:formula1>
            <xm:f>'ALF Admin'!$F$5:$F$18</xm:f>
          </x14:formula1>
          <xm:sqref>D8:P8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B3BA-F7E0-44A7-9A84-3F9648546480}">
  <sheetPr>
    <pageSetUpPr fitToPage="1"/>
  </sheetPr>
  <dimension ref="A1:AL70"/>
  <sheetViews>
    <sheetView showGridLines="0" view="pageBreakPreview" zoomScaleNormal="100" zoomScaleSheetLayoutView="100" workbookViewId="0">
      <selection activeCell="F19" sqref="F19"/>
    </sheetView>
  </sheetViews>
  <sheetFormatPr defaultRowHeight="12.75"/>
  <cols>
    <col min="1" max="1" width="19.5703125" customWidth="1"/>
    <col min="2" max="2" width="18.5703125" customWidth="1"/>
    <col min="3" max="3" width="14.42578125" customWidth="1"/>
    <col min="4" max="4" width="19.42578125" customWidth="1"/>
    <col min="5" max="5" width="27.5703125" customWidth="1"/>
    <col min="6" max="6" width="17.85546875" style="3" customWidth="1"/>
    <col min="7" max="7" width="22.85546875" style="3" customWidth="1"/>
    <col min="8" max="8" width="14.42578125" style="3" customWidth="1"/>
    <col min="9" max="9" width="15" style="3" customWidth="1"/>
    <col min="10" max="10" width="19.42578125" style="3" customWidth="1"/>
    <col min="11" max="11" width="12.85546875" style="3" customWidth="1"/>
    <col min="12" max="12" width="43.140625" customWidth="1"/>
    <col min="13" max="13" width="23.85546875" hidden="1" customWidth="1"/>
  </cols>
  <sheetData>
    <row r="1" spans="1:38" ht="36.6" customHeight="1">
      <c r="A1" s="181" t="s">
        <v>310</v>
      </c>
      <c r="B1" s="181"/>
      <c r="C1" s="181"/>
      <c r="D1" s="142"/>
      <c r="E1" s="142"/>
      <c r="F1" s="143"/>
      <c r="G1" s="143"/>
      <c r="H1" s="143"/>
      <c r="I1" s="143"/>
      <c r="J1" s="143"/>
      <c r="K1" s="143"/>
      <c r="L1" s="182"/>
    </row>
    <row r="2" spans="1:38" ht="25.5">
      <c r="A2" s="108" t="s">
        <v>0</v>
      </c>
      <c r="B2" s="82"/>
      <c r="C2" s="26"/>
      <c r="D2" s="88"/>
      <c r="E2" s="88"/>
      <c r="F2" s="88"/>
      <c r="G2" s="88"/>
      <c r="H2" s="88"/>
      <c r="I2" s="88"/>
      <c r="J2" s="88"/>
      <c r="K2" s="88"/>
      <c r="L2" s="88"/>
    </row>
    <row r="3" spans="1:38" ht="16.5">
      <c r="A3" s="238" t="s">
        <v>296</v>
      </c>
      <c r="B3" s="238" t="s">
        <v>297</v>
      </c>
      <c r="C3" s="238" t="s">
        <v>298</v>
      </c>
      <c r="D3" s="238" t="s">
        <v>299</v>
      </c>
      <c r="E3" s="238" t="s">
        <v>300</v>
      </c>
      <c r="F3" s="238" t="s">
        <v>311</v>
      </c>
      <c r="G3" s="238" t="s">
        <v>301</v>
      </c>
      <c r="H3" s="238" t="s">
        <v>302</v>
      </c>
      <c r="I3" s="238" t="s">
        <v>303</v>
      </c>
      <c r="J3" s="238" t="s">
        <v>304</v>
      </c>
      <c r="K3" s="238" t="s">
        <v>305</v>
      </c>
      <c r="L3" s="238" t="s">
        <v>312</v>
      </c>
    </row>
    <row r="4" spans="1:38" s="142" customFormat="1" ht="17.25">
      <c r="D4" s="354"/>
      <c r="E4" s="135"/>
      <c r="F4" s="355"/>
      <c r="G4" s="219"/>
      <c r="H4" s="219"/>
      <c r="I4" s="219"/>
      <c r="J4" s="219"/>
      <c r="K4" s="219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</row>
    <row r="5" spans="1:38" s="142" customFormat="1" ht="17.25">
      <c r="A5" s="135"/>
      <c r="B5" s="220"/>
      <c r="C5" s="135"/>
      <c r="D5" s="354"/>
      <c r="E5" s="135"/>
      <c r="F5" s="355"/>
      <c r="G5" s="219"/>
      <c r="H5" s="219"/>
      <c r="I5" s="219"/>
      <c r="J5" s="219"/>
      <c r="K5" s="219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s="142" customFormat="1" ht="14.25">
      <c r="A6" s="135"/>
      <c r="B6" s="135"/>
      <c r="C6" s="135"/>
      <c r="D6" s="221"/>
      <c r="E6" s="135"/>
      <c r="F6" s="221"/>
      <c r="G6" s="221"/>
      <c r="H6" s="221"/>
      <c r="I6" s="221"/>
      <c r="J6" s="221"/>
      <c r="K6" s="221"/>
      <c r="M6" s="244" t="s">
        <v>307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s="142" customFormat="1" ht="14.25">
      <c r="A7" s="135"/>
      <c r="B7" s="135"/>
      <c r="C7" s="135"/>
      <c r="D7" s="135"/>
      <c r="E7" s="135"/>
      <c r="F7" s="148"/>
      <c r="G7" s="148"/>
      <c r="H7" s="148"/>
      <c r="I7" s="148"/>
      <c r="J7" s="148"/>
      <c r="K7" s="148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s="142" customFormat="1" ht="17.25">
      <c r="A8" s="135"/>
      <c r="B8" s="172"/>
      <c r="C8" s="172"/>
      <c r="D8" s="222"/>
      <c r="E8" s="148"/>
      <c r="F8" s="222"/>
      <c r="G8" s="222"/>
      <c r="H8" s="222"/>
      <c r="I8" s="222"/>
      <c r="J8" s="222"/>
      <c r="K8" s="222"/>
      <c r="L8" s="143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s="142" customFormat="1" ht="14.25">
      <c r="A9" s="135"/>
      <c r="B9" s="135"/>
      <c r="C9" s="135"/>
      <c r="D9" s="223"/>
      <c r="E9" s="148"/>
      <c r="F9" s="223"/>
      <c r="G9" s="223"/>
      <c r="H9" s="223"/>
      <c r="I9" s="223"/>
      <c r="J9" s="223"/>
      <c r="K9" s="223"/>
      <c r="L9" s="224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 s="142" customFormat="1" ht="17.25">
      <c r="A10" s="135"/>
      <c r="B10" s="172"/>
      <c r="C10" s="172"/>
      <c r="D10" s="222"/>
      <c r="E10" s="148"/>
      <c r="F10" s="222"/>
      <c r="G10" s="222"/>
      <c r="H10" s="222"/>
      <c r="I10" s="222"/>
      <c r="J10" s="222"/>
      <c r="K10" s="222"/>
      <c r="L10" s="225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s="142" customFormat="1" ht="16.5">
      <c r="A11" s="135"/>
      <c r="B11" s="135"/>
      <c r="C11" s="154"/>
      <c r="D11" s="223"/>
      <c r="E11" s="148"/>
      <c r="F11" s="223"/>
      <c r="G11" s="223"/>
      <c r="H11" s="223"/>
      <c r="I11" s="223"/>
      <c r="J11" s="223"/>
      <c r="K11" s="223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1:38" s="142" customFormat="1" ht="16.5">
      <c r="A12" s="135"/>
      <c r="B12" s="226"/>
      <c r="C12" s="227"/>
      <c r="D12" s="222"/>
      <c r="E12" s="148"/>
      <c r="F12" s="222"/>
      <c r="G12" s="222"/>
      <c r="H12" s="222"/>
      <c r="I12" s="222"/>
      <c r="J12" s="222"/>
      <c r="K12" s="22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s="143" customFormat="1" ht="16.5">
      <c r="A13" s="148"/>
      <c r="B13" s="226"/>
      <c r="C13" s="146"/>
      <c r="D13" s="222"/>
      <c r="E13" s="148"/>
      <c r="F13" s="222"/>
      <c r="G13" s="222"/>
      <c r="H13" s="222"/>
      <c r="I13" s="222"/>
      <c r="J13" s="222"/>
      <c r="K13" s="222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s="143" customFormat="1" ht="16.5">
      <c r="A14" s="148"/>
      <c r="B14" s="226"/>
      <c r="C14" s="146"/>
      <c r="D14" s="222"/>
      <c r="E14" s="148"/>
      <c r="F14" s="222"/>
      <c r="G14" s="222"/>
      <c r="H14" s="222"/>
      <c r="I14" s="222"/>
      <c r="J14" s="222"/>
      <c r="K14" s="222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s="143" customFormat="1" ht="16.5">
      <c r="A15" s="148"/>
      <c r="B15" s="226"/>
      <c r="C15" s="154"/>
      <c r="D15" s="223"/>
      <c r="E15" s="148"/>
      <c r="F15" s="223"/>
      <c r="G15" s="223"/>
      <c r="H15" s="223"/>
      <c r="I15" s="223"/>
      <c r="J15" s="223"/>
      <c r="K15" s="22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s="143" customFormat="1" ht="16.5">
      <c r="A16" s="148"/>
      <c r="B16" s="135"/>
      <c r="C16" s="228"/>
      <c r="D16" s="222"/>
      <c r="E16" s="148"/>
      <c r="F16" s="222"/>
      <c r="G16" s="222"/>
      <c r="H16" s="222"/>
      <c r="I16" s="222"/>
      <c r="J16" s="222"/>
      <c r="K16" s="222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s="143" customFormat="1" ht="16.5">
      <c r="A17" s="148"/>
      <c r="B17" s="135"/>
      <c r="C17" s="154"/>
      <c r="D17" s="223"/>
      <c r="E17" s="148"/>
      <c r="F17" s="223"/>
      <c r="G17" s="223"/>
      <c r="H17" s="223"/>
      <c r="I17" s="223"/>
      <c r="J17" s="223"/>
      <c r="K17" s="22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s="143" customFormat="1" ht="16.5">
      <c r="A18" s="148"/>
      <c r="B18" s="135"/>
      <c r="C18" s="229"/>
      <c r="D18" s="222"/>
      <c r="E18" s="148"/>
      <c r="F18" s="222"/>
      <c r="G18" s="222"/>
      <c r="H18" s="222"/>
      <c r="I18" s="222"/>
      <c r="J18" s="222"/>
      <c r="K18" s="22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38" s="143" customFormat="1" ht="16.5">
      <c r="A19" s="148"/>
      <c r="B19" s="135"/>
      <c r="C19" s="154"/>
      <c r="D19" s="222"/>
      <c r="E19" s="148"/>
      <c r="F19" s="222"/>
      <c r="G19" s="222"/>
      <c r="H19" s="222"/>
      <c r="I19" s="222"/>
      <c r="J19" s="222"/>
      <c r="K19" s="22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0" spans="1:38" s="143" customFormat="1" ht="16.5">
      <c r="A20" s="148"/>
      <c r="B20" s="135"/>
      <c r="C20" s="154"/>
      <c r="D20" s="222"/>
      <c r="E20" s="148"/>
      <c r="F20" s="222"/>
      <c r="G20" s="222"/>
      <c r="H20" s="222"/>
      <c r="I20" s="222"/>
      <c r="J20" s="222"/>
      <c r="K20" s="22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38" s="143" customFormat="1" ht="16.5">
      <c r="A21" s="148"/>
      <c r="B21" s="135"/>
      <c r="C21" s="154"/>
      <c r="D21" s="222"/>
      <c r="E21" s="148"/>
      <c r="F21" s="222"/>
      <c r="G21" s="222"/>
      <c r="H21" s="222"/>
      <c r="I21" s="222"/>
      <c r="J21" s="222"/>
      <c r="K21" s="22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s="143" customFormat="1" ht="16.5">
      <c r="A22" s="148"/>
      <c r="B22" s="226"/>
      <c r="C22" s="154"/>
      <c r="D22" s="222"/>
      <c r="E22" s="148"/>
      <c r="F22" s="222"/>
      <c r="G22" s="222"/>
      <c r="H22" s="222"/>
      <c r="I22" s="222"/>
      <c r="J22" s="222"/>
      <c r="K22" s="22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s="143" customFormat="1" ht="16.5">
      <c r="A23" s="148"/>
      <c r="B23" s="226"/>
      <c r="C23" s="154"/>
      <c r="D23" s="223"/>
      <c r="E23" s="148"/>
      <c r="F23" s="148"/>
      <c r="G23" s="148"/>
      <c r="H23" s="148"/>
      <c r="I23" s="148"/>
      <c r="J23" s="148"/>
      <c r="K23" s="148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s="143" customFormat="1" ht="16.5">
      <c r="A24" s="148"/>
      <c r="B24" s="226"/>
      <c r="C24" s="229"/>
      <c r="D24" s="222"/>
      <c r="E24" s="148"/>
      <c r="F24" s="222"/>
      <c r="G24" s="222"/>
      <c r="H24" s="222"/>
      <c r="I24" s="222"/>
      <c r="J24" s="222"/>
      <c r="K24" s="2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s="143" customFormat="1" ht="16.5">
      <c r="A25" s="148"/>
      <c r="B25" s="135"/>
      <c r="C25" s="146"/>
      <c r="D25" s="222"/>
      <c r="E25" s="148"/>
      <c r="F25" s="222"/>
      <c r="G25" s="222"/>
      <c r="H25" s="222"/>
      <c r="I25" s="222"/>
      <c r="J25" s="222"/>
      <c r="K25" s="22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s="143" customFormat="1" ht="16.5">
      <c r="A26" s="148"/>
      <c r="B26" s="135"/>
      <c r="C26" s="146"/>
      <c r="D26" s="222"/>
      <c r="E26" s="148"/>
      <c r="F26" s="222"/>
      <c r="G26" s="222"/>
      <c r="H26" s="222"/>
      <c r="I26" s="222"/>
      <c r="J26" s="222"/>
      <c r="K26" s="22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143" customFormat="1" ht="16.5">
      <c r="A27" s="148"/>
      <c r="B27" s="135"/>
      <c r="C27" s="154"/>
      <c r="D27" s="222"/>
      <c r="E27" s="148"/>
      <c r="F27" s="222"/>
      <c r="G27" s="222"/>
      <c r="H27" s="222"/>
      <c r="I27" s="222"/>
      <c r="J27" s="222"/>
      <c r="K27" s="22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s="143" customFormat="1" ht="16.5">
      <c r="A28" s="148"/>
      <c r="B28" s="148"/>
      <c r="C28" s="154"/>
      <c r="D28" s="223"/>
      <c r="E28" s="148"/>
      <c r="F28" s="148"/>
      <c r="G28" s="148"/>
      <c r="H28" s="148"/>
      <c r="I28" s="148"/>
      <c r="J28" s="148"/>
      <c r="K28" s="148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s="143" customFormat="1" ht="17.25">
      <c r="A29" s="148"/>
      <c r="B29" s="172"/>
      <c r="C29" s="146"/>
      <c r="D29" s="222"/>
      <c r="E29" s="148"/>
      <c r="F29" s="230"/>
      <c r="G29" s="152"/>
      <c r="H29" s="152"/>
      <c r="I29" s="152"/>
      <c r="J29" s="152"/>
      <c r="K29" s="152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8" s="143" customFormat="1" ht="16.5">
      <c r="A30" s="148"/>
      <c r="B30" s="226"/>
      <c r="C30" s="146"/>
      <c r="D30" s="231"/>
      <c r="E30" s="231"/>
      <c r="F30" s="152"/>
      <c r="G30" s="152"/>
      <c r="H30" s="152"/>
      <c r="I30" s="152"/>
      <c r="J30" s="152"/>
      <c r="K30" s="152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1:38" s="143" customFormat="1" ht="14.25">
      <c r="A31" s="148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38" s="143" customFormat="1" ht="17.25">
      <c r="A32" s="148"/>
      <c r="B32" s="172"/>
      <c r="C32" s="232"/>
      <c r="D32" s="222"/>
      <c r="E32" s="148"/>
      <c r="F32" s="222"/>
      <c r="G32" s="222"/>
      <c r="H32" s="222"/>
      <c r="I32" s="222"/>
      <c r="J32" s="222"/>
      <c r="K32" s="222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8" s="143" customFormat="1" ht="17.25">
      <c r="A33" s="148"/>
      <c r="B33" s="172"/>
      <c r="C33" s="232"/>
      <c r="D33" s="232"/>
      <c r="E33" s="232"/>
      <c r="F33" s="232"/>
      <c r="G33" s="232"/>
      <c r="H33" s="232"/>
      <c r="I33" s="232"/>
      <c r="J33" s="232"/>
      <c r="K33" s="232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</row>
    <row r="34" spans="1:38" s="143" customFormat="1" ht="17.25">
      <c r="A34" s="148"/>
      <c r="B34" s="172"/>
      <c r="C34" s="232"/>
      <c r="D34" s="222"/>
      <c r="E34" s="232"/>
      <c r="F34" s="222"/>
      <c r="G34" s="222"/>
      <c r="H34" s="222"/>
      <c r="I34" s="222"/>
      <c r="J34" s="222"/>
      <c r="K34" s="222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38" s="143" customFormat="1" ht="17.25">
      <c r="A35" s="148"/>
      <c r="B35" s="172"/>
      <c r="C35" s="154"/>
      <c r="D35" s="222"/>
      <c r="E35" s="148"/>
      <c r="F35" s="222"/>
      <c r="G35" s="222"/>
      <c r="H35" s="222"/>
      <c r="I35" s="222"/>
      <c r="J35" s="222"/>
      <c r="K35" s="222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</row>
    <row r="36" spans="1:38" s="143" customFormat="1" ht="16.5">
      <c r="A36" s="148"/>
      <c r="B36" s="226"/>
      <c r="C36" s="233"/>
      <c r="D36" s="222"/>
      <c r="E36" s="148"/>
      <c r="F36" s="222"/>
      <c r="G36" s="222"/>
      <c r="H36" s="222"/>
      <c r="I36" s="222"/>
      <c r="J36" s="222"/>
      <c r="K36" s="222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</row>
    <row r="37" spans="1:38" s="143" customFormat="1" ht="16.5">
      <c r="A37" s="148"/>
      <c r="B37" s="135"/>
      <c r="C37" s="233"/>
      <c r="D37" s="222"/>
      <c r="E37" s="148"/>
      <c r="F37" s="222"/>
      <c r="G37" s="222"/>
      <c r="H37" s="222"/>
      <c r="I37" s="222"/>
      <c r="J37" s="222"/>
      <c r="K37" s="222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  <row r="38" spans="1:38" s="143" customFormat="1" ht="16.5">
      <c r="A38" s="148"/>
      <c r="B38" s="135"/>
      <c r="C38" s="154"/>
      <c r="D38" s="222"/>
      <c r="E38" s="148"/>
      <c r="F38" s="222"/>
      <c r="G38" s="222"/>
      <c r="H38" s="222"/>
      <c r="I38" s="222"/>
      <c r="J38" s="222"/>
      <c r="K38" s="222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s="143" customFormat="1" ht="16.5">
      <c r="A39" s="148"/>
      <c r="B39" s="135"/>
      <c r="C39" s="154"/>
      <c r="D39" s="222"/>
      <c r="E39" s="148"/>
      <c r="F39" s="222"/>
      <c r="G39" s="222"/>
      <c r="H39" s="222"/>
      <c r="I39" s="222"/>
      <c r="J39" s="222"/>
      <c r="K39" s="222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  <row r="40" spans="1:38" s="143" customFormat="1" ht="16.5">
      <c r="A40" s="148"/>
      <c r="B40" s="135"/>
      <c r="C40" s="154"/>
      <c r="D40" s="222"/>
      <c r="E40" s="148"/>
      <c r="F40" s="222"/>
      <c r="G40" s="222"/>
      <c r="H40" s="222"/>
      <c r="I40" s="222"/>
      <c r="J40" s="222"/>
      <c r="K40" s="222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1:38" s="143" customFormat="1" ht="16.5">
      <c r="A41" s="148"/>
      <c r="B41" s="135"/>
      <c r="C41" s="146"/>
      <c r="D41" s="234"/>
      <c r="E41" s="231"/>
      <c r="F41" s="231"/>
      <c r="G41" s="231"/>
      <c r="H41" s="231"/>
      <c r="I41" s="231"/>
      <c r="J41" s="231"/>
      <c r="K41" s="231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</row>
    <row r="42" spans="1:38" s="143" customFormat="1" ht="16.5">
      <c r="A42" s="148"/>
      <c r="B42" s="135"/>
      <c r="C42" s="229"/>
      <c r="D42" s="222"/>
      <c r="E42" s="148"/>
      <c r="F42" s="150"/>
      <c r="G42" s="150"/>
      <c r="H42" s="150"/>
      <c r="I42" s="150"/>
      <c r="J42" s="150"/>
      <c r="K42" s="150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</row>
    <row r="43" spans="1:38" s="143" customFormat="1" ht="16.5">
      <c r="A43" s="148"/>
      <c r="B43" s="135"/>
      <c r="C43" s="154"/>
      <c r="D43" s="222"/>
      <c r="E43" s="148"/>
      <c r="F43" s="222"/>
      <c r="G43" s="222"/>
      <c r="H43" s="222"/>
      <c r="I43" s="222"/>
      <c r="J43" s="222"/>
      <c r="K43" s="222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</row>
    <row r="44" spans="1:38" s="143" customFormat="1" ht="16.5">
      <c r="A44" s="148"/>
      <c r="B44" s="135"/>
      <c r="C44" s="154"/>
      <c r="D44" s="222"/>
      <c r="E44" s="148"/>
      <c r="F44" s="222"/>
      <c r="G44" s="222"/>
      <c r="H44" s="222"/>
      <c r="I44" s="222"/>
      <c r="J44" s="222"/>
      <c r="K44" s="222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</row>
    <row r="45" spans="1:38" s="143" customFormat="1" ht="16.5">
      <c r="A45" s="148"/>
      <c r="B45" s="135"/>
      <c r="C45" s="154"/>
      <c r="D45" s="222"/>
      <c r="E45" s="148"/>
      <c r="F45" s="222"/>
      <c r="G45" s="222"/>
      <c r="H45" s="222"/>
      <c r="I45" s="222"/>
      <c r="J45" s="222"/>
      <c r="K45" s="222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</row>
    <row r="46" spans="1:38" s="143" customFormat="1" ht="16.5">
      <c r="A46" s="148"/>
      <c r="B46" s="135"/>
      <c r="C46" s="154"/>
      <c r="D46" s="222"/>
      <c r="E46" s="148"/>
      <c r="F46" s="222"/>
      <c r="G46" s="222"/>
      <c r="H46" s="222"/>
      <c r="I46" s="222"/>
      <c r="J46" s="222"/>
      <c r="K46" s="222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</row>
    <row r="47" spans="1:38" s="143" customFormat="1" ht="16.5">
      <c r="A47" s="148"/>
      <c r="B47" s="135"/>
      <c r="C47" s="154"/>
      <c r="D47" s="154"/>
      <c r="E47" s="154"/>
      <c r="F47" s="154"/>
      <c r="G47" s="154"/>
      <c r="H47" s="154"/>
      <c r="I47" s="154"/>
      <c r="J47" s="154"/>
      <c r="K47" s="154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s="143" customFormat="1" ht="16.5">
      <c r="A48" s="148"/>
      <c r="B48" s="135"/>
      <c r="C48" s="229"/>
      <c r="D48" s="222"/>
      <c r="E48" s="148"/>
      <c r="F48" s="235"/>
      <c r="G48" s="235"/>
      <c r="H48" s="235"/>
      <c r="I48" s="235"/>
      <c r="J48" s="235"/>
      <c r="K48" s="235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s="143" customFormat="1" ht="16.5">
      <c r="A49" s="148"/>
      <c r="B49" s="135"/>
      <c r="C49" s="233"/>
      <c r="D49" s="222"/>
      <c r="E49" s="148"/>
      <c r="F49" s="222"/>
      <c r="G49" s="222"/>
      <c r="H49" s="222"/>
      <c r="I49" s="222"/>
      <c r="J49" s="222"/>
      <c r="K49" s="222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s="143" customFormat="1" ht="16.5">
      <c r="A50" s="148"/>
      <c r="B50" s="135"/>
      <c r="C50" s="154"/>
      <c r="D50" s="222"/>
      <c r="E50" s="148"/>
      <c r="F50" s="222"/>
      <c r="G50" s="222"/>
      <c r="H50" s="222"/>
      <c r="I50" s="222"/>
      <c r="J50" s="222"/>
      <c r="K50" s="222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s="143" customFormat="1" ht="14.25">
      <c r="A51" s="148"/>
      <c r="B51" s="135"/>
      <c r="C51" s="234"/>
      <c r="D51" s="234"/>
      <c r="E51" s="231"/>
      <c r="F51" s="231"/>
      <c r="G51" s="231"/>
      <c r="H51" s="231"/>
      <c r="I51" s="231"/>
      <c r="J51" s="231"/>
      <c r="K51" s="231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s="143" customFormat="1" ht="17.25">
      <c r="A52" s="148"/>
      <c r="B52" s="172"/>
      <c r="C52" s="172"/>
      <c r="D52" s="223"/>
      <c r="E52" s="148"/>
      <c r="F52" s="148"/>
      <c r="G52" s="148"/>
      <c r="H52" s="148"/>
      <c r="I52" s="148"/>
      <c r="J52" s="148"/>
      <c r="K52" s="148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s="143" customFormat="1" ht="16.5">
      <c r="A53" s="148"/>
      <c r="B53" s="135"/>
      <c r="C53" s="146"/>
      <c r="D53" s="222"/>
      <c r="E53" s="148"/>
      <c r="F53" s="222"/>
      <c r="G53" s="222"/>
      <c r="H53" s="222"/>
      <c r="I53" s="222"/>
      <c r="J53" s="222"/>
      <c r="K53" s="222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s="143" customFormat="1" ht="16.5">
      <c r="A54" s="148"/>
      <c r="B54" s="135"/>
      <c r="C54" s="146"/>
      <c r="D54" s="222"/>
      <c r="E54" s="148"/>
      <c r="F54" s="222"/>
      <c r="G54" s="222"/>
      <c r="H54" s="222"/>
      <c r="I54" s="222"/>
      <c r="J54" s="222"/>
      <c r="K54" s="222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s="143" customFormat="1" ht="16.5">
      <c r="A55" s="148"/>
      <c r="B55" s="135"/>
      <c r="C55" s="146"/>
      <c r="D55" s="222"/>
      <c r="E55" s="236"/>
      <c r="F55" s="222"/>
      <c r="G55" s="222"/>
      <c r="H55" s="222"/>
      <c r="I55" s="222"/>
      <c r="J55" s="222"/>
      <c r="K55" s="222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s="143" customFormat="1" ht="16.5">
      <c r="A56" s="148"/>
      <c r="B56" s="135"/>
      <c r="C56" s="146"/>
      <c r="D56" s="146"/>
      <c r="E56" s="146"/>
      <c r="F56" s="146"/>
      <c r="G56" s="146"/>
      <c r="H56" s="146"/>
      <c r="I56" s="146"/>
      <c r="J56" s="146"/>
      <c r="K56" s="146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s="143" customFormat="1" ht="17.25">
      <c r="A57" s="148"/>
      <c r="B57" s="237"/>
      <c r="C57" s="172"/>
      <c r="D57" s="146"/>
      <c r="E57" s="146"/>
      <c r="F57" s="146"/>
      <c r="G57" s="146"/>
      <c r="H57" s="146"/>
      <c r="I57" s="146"/>
      <c r="J57" s="146"/>
      <c r="K57" s="146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s="143" customFormat="1" ht="17.25">
      <c r="A58" s="148"/>
      <c r="C58" s="172"/>
      <c r="D58" s="146"/>
      <c r="E58" s="146"/>
      <c r="F58" s="146"/>
      <c r="G58" s="146"/>
      <c r="H58" s="146"/>
      <c r="I58" s="146"/>
      <c r="J58" s="146"/>
      <c r="K58" s="146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s="143" customFormat="1" ht="16.5">
      <c r="A59" s="148"/>
      <c r="C59" s="146"/>
      <c r="D59" s="222"/>
      <c r="E59" s="148"/>
      <c r="F59" s="222"/>
      <c r="G59" s="222"/>
      <c r="H59" s="222"/>
      <c r="I59" s="222"/>
      <c r="J59" s="222"/>
      <c r="K59" s="222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s="143" customFormat="1" ht="16.5">
      <c r="A60" s="148"/>
      <c r="C60" s="146"/>
      <c r="D60" s="222"/>
      <c r="E60" s="148"/>
      <c r="F60" s="222"/>
      <c r="G60" s="222"/>
      <c r="H60" s="222"/>
      <c r="I60" s="222"/>
      <c r="J60" s="222"/>
      <c r="K60" s="222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38" s="143" customFormat="1" ht="16.5">
      <c r="A61" s="148"/>
      <c r="C61" s="146"/>
      <c r="D61" s="222"/>
      <c r="E61" s="236"/>
      <c r="F61" s="222"/>
      <c r="G61" s="222"/>
      <c r="H61" s="222"/>
      <c r="I61" s="222"/>
      <c r="J61" s="222"/>
      <c r="K61" s="222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38" s="143" customFormat="1" ht="16.5">
      <c r="A62" s="148"/>
      <c r="C62" s="146"/>
      <c r="D62" s="146"/>
      <c r="E62" s="146"/>
      <c r="F62" s="146"/>
      <c r="G62" s="146"/>
      <c r="H62" s="146"/>
      <c r="I62" s="146"/>
      <c r="J62" s="146"/>
      <c r="K62" s="146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spans="1:38" s="143" customFormat="1" ht="17.25">
      <c r="A63" s="148"/>
      <c r="C63" s="172"/>
      <c r="D63" s="146"/>
      <c r="E63" s="146"/>
      <c r="F63" s="146"/>
      <c r="G63" s="146"/>
      <c r="H63" s="146"/>
      <c r="I63" s="146"/>
      <c r="J63" s="146"/>
      <c r="K63" s="146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38" s="143" customFormat="1" ht="16.5">
      <c r="A64" s="148"/>
      <c r="C64" s="146"/>
      <c r="D64" s="222"/>
      <c r="E64" s="148"/>
      <c r="F64" s="222"/>
      <c r="G64" s="222"/>
      <c r="H64" s="222"/>
      <c r="I64" s="222"/>
      <c r="J64" s="222"/>
      <c r="K64" s="222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 s="143" customFormat="1" ht="16.5">
      <c r="A65" s="148"/>
      <c r="C65" s="146"/>
      <c r="D65" s="222"/>
      <c r="E65" s="148"/>
      <c r="F65" s="222"/>
      <c r="G65" s="222"/>
      <c r="H65" s="222"/>
      <c r="I65" s="222"/>
      <c r="J65" s="222"/>
      <c r="K65" s="222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 s="143" customFormat="1" ht="16.5">
      <c r="A66" s="148"/>
      <c r="C66" s="146"/>
      <c r="D66" s="222"/>
      <c r="E66" s="236"/>
      <c r="F66" s="222"/>
      <c r="G66" s="222"/>
      <c r="H66" s="222"/>
      <c r="I66" s="222"/>
      <c r="J66" s="222"/>
      <c r="K66" s="222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ht="14.25">
      <c r="A67" s="64"/>
      <c r="B67" s="143"/>
      <c r="C67" s="143"/>
      <c r="D67" s="143"/>
      <c r="E67" s="143"/>
      <c r="F67" s="143"/>
      <c r="G67" s="143"/>
      <c r="H67" s="143"/>
      <c r="I67" s="143"/>
      <c r="J67" s="143"/>
      <c r="K67" s="143"/>
    </row>
    <row r="68" spans="1:38">
      <c r="A68" s="142"/>
      <c r="B68" s="165"/>
      <c r="C68" s="142"/>
      <c r="D68" s="142"/>
      <c r="E68" s="142"/>
      <c r="F68" s="143"/>
      <c r="G68" s="143"/>
      <c r="H68" s="143"/>
      <c r="I68" s="143"/>
      <c r="J68" s="143"/>
      <c r="K68" s="143"/>
    </row>
    <row r="69" spans="1:38">
      <c r="A69" s="142"/>
      <c r="B69" s="165" t="s">
        <v>308</v>
      </c>
      <c r="C69" s="142"/>
      <c r="D69" s="142"/>
      <c r="E69" s="142"/>
      <c r="F69" s="143"/>
      <c r="G69" s="143"/>
      <c r="H69" s="143"/>
      <c r="I69" s="143"/>
      <c r="J69" s="143"/>
      <c r="K69" s="143"/>
    </row>
    <row r="70" spans="1:38">
      <c r="A70" s="142"/>
      <c r="B70" s="165" t="s">
        <v>309</v>
      </c>
      <c r="C70" s="142"/>
      <c r="D70" s="142"/>
      <c r="E70" s="142"/>
      <c r="F70" s="143"/>
      <c r="G70" s="143"/>
      <c r="H70" s="143"/>
      <c r="I70" s="143"/>
      <c r="J70" s="143"/>
      <c r="K70" s="143"/>
    </row>
  </sheetData>
  <mergeCells count="2">
    <mergeCell ref="D4:D5"/>
    <mergeCell ref="F4:F5"/>
  </mergeCells>
  <pageMargins left="0.35433070866141736" right="0.35433070866141736" top="0.98425196850393704" bottom="0.98425196850393704" header="0.51181102362204722" footer="0.51181102362204722"/>
  <pageSetup paperSize="8" scale="62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7">
    <tabColor rgb="FF00A499"/>
    <pageSetUpPr fitToPage="1"/>
  </sheetPr>
  <dimension ref="A1:P49"/>
  <sheetViews>
    <sheetView showGridLines="0" view="pageBreakPreview" zoomScale="60" zoomScaleNormal="100" workbookViewId="0">
      <selection activeCell="P78" sqref="P78"/>
    </sheetView>
  </sheetViews>
  <sheetFormatPr defaultColWidth="9.140625" defaultRowHeight="10.5"/>
  <cols>
    <col min="1" max="2" width="2.85546875" style="16" customWidth="1"/>
    <col min="3" max="3" width="2.140625" style="16" customWidth="1"/>
    <col min="4" max="4" width="18.85546875" style="16" customWidth="1"/>
    <col min="5" max="5" width="14.85546875" style="16" customWidth="1"/>
    <col min="6" max="6" width="1.85546875" style="16" customWidth="1"/>
    <col min="7" max="7" width="18.85546875" style="16" customWidth="1"/>
    <col min="8" max="8" width="14.85546875" style="16" customWidth="1"/>
    <col min="9" max="9" width="1.85546875" style="16" customWidth="1"/>
    <col min="10" max="10" width="14.85546875" style="16" customWidth="1"/>
    <col min="11" max="11" width="18.85546875" style="16" customWidth="1"/>
    <col min="12" max="13" width="2.85546875" style="16" customWidth="1"/>
    <col min="14" max="14" width="5.85546875" style="16" customWidth="1"/>
    <col min="15" max="16384" width="9.140625" style="16"/>
  </cols>
  <sheetData>
    <row r="1" spans="1:16" s="14" customFormat="1" ht="6" customHeight="1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6" s="14" customFormat="1" ht="3.95" customHeight="1">
      <c r="A2" s="57"/>
      <c r="B2" s="100"/>
      <c r="C2" s="63"/>
      <c r="D2" s="63"/>
      <c r="E2" s="63"/>
      <c r="F2" s="63"/>
      <c r="G2" s="63"/>
      <c r="H2" s="63"/>
      <c r="I2" s="63"/>
      <c r="J2" s="63"/>
      <c r="K2" s="63"/>
      <c r="L2" s="63"/>
      <c r="M2" s="98"/>
    </row>
    <row r="3" spans="1:16" s="14" customFormat="1" ht="51.95" customHeight="1">
      <c r="A3" s="57"/>
      <c r="B3" s="57"/>
      <c r="C3" s="104"/>
      <c r="D3" s="360" t="s">
        <v>313</v>
      </c>
      <c r="E3" s="360"/>
      <c r="F3" s="360"/>
      <c r="G3" s="360"/>
      <c r="H3" s="360"/>
      <c r="I3" s="360"/>
      <c r="J3" s="360"/>
      <c r="K3" s="360"/>
      <c r="L3" s="26"/>
      <c r="M3" s="57"/>
      <c r="O3"/>
      <c r="P3"/>
    </row>
    <row r="4" spans="1:16" s="14" customFormat="1" ht="34.5" customHeight="1">
      <c r="A4" s="57"/>
      <c r="B4" s="57"/>
      <c r="C4" s="26"/>
      <c r="D4" s="360"/>
      <c r="E4" s="360"/>
      <c r="F4" s="360"/>
      <c r="G4" s="360"/>
      <c r="H4" s="360"/>
      <c r="I4" s="360"/>
      <c r="J4" s="360"/>
      <c r="K4" s="360"/>
      <c r="L4" s="26"/>
      <c r="M4" s="57"/>
      <c r="O4" s="10"/>
    </row>
    <row r="5" spans="1:16" s="14" customFormat="1" ht="6" customHeight="1">
      <c r="A5" s="57"/>
      <c r="B5" s="57"/>
      <c r="C5" s="26"/>
      <c r="D5" s="361"/>
      <c r="E5" s="361"/>
      <c r="F5" s="361"/>
      <c r="G5" s="361"/>
      <c r="H5" s="361"/>
      <c r="I5" s="361"/>
      <c r="J5" s="361"/>
      <c r="K5" s="361"/>
      <c r="L5" s="26"/>
      <c r="M5" s="57"/>
      <c r="O5"/>
      <c r="P5"/>
    </row>
    <row r="6" spans="1:16" s="14" customFormat="1" ht="3.75" customHeight="1">
      <c r="A6" s="57"/>
      <c r="B6" s="57"/>
      <c r="C6" s="26"/>
      <c r="D6" s="26"/>
      <c r="E6" s="26"/>
      <c r="F6" s="26"/>
      <c r="G6" s="26"/>
      <c r="H6" s="26"/>
      <c r="I6" s="26"/>
      <c r="J6" s="26"/>
      <c r="K6" s="26"/>
      <c r="L6" s="26"/>
      <c r="M6" s="57"/>
    </row>
    <row r="7" spans="1:16" s="14" customFormat="1" ht="14.25" hidden="1">
      <c r="A7" s="57"/>
      <c r="B7" s="57"/>
      <c r="C7" s="26"/>
      <c r="D7" s="26"/>
      <c r="E7" s="26"/>
      <c r="F7" s="26"/>
      <c r="G7" s="26"/>
      <c r="H7" s="26"/>
      <c r="I7" s="26"/>
      <c r="J7" s="26"/>
      <c r="K7" s="26"/>
      <c r="L7" s="26"/>
      <c r="M7" s="57"/>
    </row>
    <row r="8" spans="1:16" s="14" customFormat="1" ht="3.75" hidden="1" customHeight="1">
      <c r="A8" s="57"/>
      <c r="B8" s="57"/>
      <c r="C8" s="26"/>
      <c r="D8" s="26"/>
      <c r="E8" s="26"/>
      <c r="F8" s="26"/>
      <c r="G8" s="26"/>
      <c r="H8" s="26"/>
      <c r="I8" s="26"/>
      <c r="J8" s="26"/>
      <c r="K8" s="26"/>
      <c r="L8" s="26"/>
      <c r="M8" s="57"/>
    </row>
    <row r="9" spans="1:16" s="14" customFormat="1" ht="14.25" hidden="1">
      <c r="A9" s="57"/>
      <c r="B9" s="57"/>
      <c r="C9" s="26"/>
      <c r="D9" s="26"/>
      <c r="E9" s="26"/>
      <c r="F9" s="26"/>
      <c r="G9" s="26"/>
      <c r="H9" s="26"/>
      <c r="I9" s="26"/>
      <c r="J9" s="26"/>
      <c r="K9" s="26"/>
      <c r="L9" s="26"/>
      <c r="M9" s="57"/>
      <c r="P9" s="15"/>
    </row>
    <row r="10" spans="1:16" s="14" customFormat="1" ht="3.75" hidden="1" customHeight="1">
      <c r="A10" s="57"/>
      <c r="B10" s="5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57"/>
      <c r="P10" s="15"/>
    </row>
    <row r="11" spans="1:16" s="14" customFormat="1" ht="14.25" hidden="1">
      <c r="A11" s="57"/>
      <c r="B11" s="57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57"/>
      <c r="P11" s="15"/>
    </row>
    <row r="12" spans="1:16" s="14" customFormat="1" ht="14.25" hidden="1">
      <c r="A12" s="57"/>
      <c r="B12" s="57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57"/>
      <c r="P12" s="15"/>
    </row>
    <row r="13" spans="1:16" s="14" customFormat="1" ht="3.75" customHeight="1">
      <c r="A13" s="57"/>
      <c r="B13" s="5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57"/>
    </row>
    <row r="14" spans="1:16" s="14" customFormat="1" ht="25.5">
      <c r="A14" s="57"/>
      <c r="B14" s="57"/>
      <c r="C14" s="105"/>
      <c r="D14" s="109" t="s">
        <v>314</v>
      </c>
      <c r="E14" s="36"/>
      <c r="F14" s="36"/>
      <c r="G14" s="36"/>
      <c r="H14" s="36"/>
      <c r="I14" s="36"/>
      <c r="J14" s="36"/>
      <c r="K14" s="36"/>
      <c r="L14" s="26"/>
      <c r="M14" s="57"/>
    </row>
    <row r="15" spans="1:16" s="14" customFormat="1" ht="4.5" customHeight="1">
      <c r="A15" s="57"/>
      <c r="B15" s="57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57"/>
    </row>
    <row r="16" spans="1:16" s="14" customFormat="1" ht="20.25">
      <c r="A16" s="57"/>
      <c r="B16" s="101"/>
      <c r="C16" s="26"/>
      <c r="D16" s="108" t="s">
        <v>315</v>
      </c>
      <c r="E16" s="102"/>
      <c r="F16" s="103"/>
      <c r="G16" s="108" t="s">
        <v>316</v>
      </c>
      <c r="H16" s="102"/>
      <c r="I16" s="103"/>
      <c r="J16" s="108" t="s">
        <v>317</v>
      </c>
      <c r="K16" s="102"/>
      <c r="L16" s="26"/>
      <c r="M16" s="57"/>
    </row>
    <row r="17" spans="1:13" s="14" customFormat="1" ht="4.5" customHeight="1">
      <c r="A17" s="57"/>
      <c r="B17" s="57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57"/>
    </row>
    <row r="18" spans="1:13" ht="14.25">
      <c r="A18" s="99"/>
      <c r="B18" s="101"/>
      <c r="C18" s="99"/>
      <c r="D18" s="362"/>
      <c r="E18" s="363"/>
      <c r="F18" s="99"/>
      <c r="G18" s="362"/>
      <c r="H18" s="363"/>
      <c r="I18" s="99"/>
      <c r="J18" s="362"/>
      <c r="K18" s="363"/>
      <c r="L18" s="26"/>
      <c r="M18" s="99"/>
    </row>
    <row r="19" spans="1:13" ht="14.25">
      <c r="A19" s="99"/>
      <c r="B19" s="101"/>
      <c r="C19" s="99"/>
      <c r="D19" s="364"/>
      <c r="E19" s="365"/>
      <c r="F19" s="99"/>
      <c r="G19" s="364"/>
      <c r="H19" s="365"/>
      <c r="I19" s="99"/>
      <c r="J19" s="364"/>
      <c r="K19" s="365"/>
      <c r="L19" s="26"/>
      <c r="M19" s="99"/>
    </row>
    <row r="20" spans="1:13" ht="14.25">
      <c r="A20" s="99"/>
      <c r="B20" s="101"/>
      <c r="C20" s="99"/>
      <c r="D20" s="364"/>
      <c r="E20" s="365"/>
      <c r="F20" s="99"/>
      <c r="G20" s="364"/>
      <c r="H20" s="365"/>
      <c r="I20" s="99"/>
      <c r="J20" s="364"/>
      <c r="K20" s="365"/>
      <c r="L20" s="26"/>
      <c r="M20" s="99"/>
    </row>
    <row r="21" spans="1:13" ht="14.25">
      <c r="A21" s="99"/>
      <c r="B21" s="101"/>
      <c r="C21" s="99"/>
      <c r="D21" s="364"/>
      <c r="E21" s="365"/>
      <c r="F21" s="99"/>
      <c r="G21" s="364"/>
      <c r="H21" s="365"/>
      <c r="I21" s="99"/>
      <c r="J21" s="364"/>
      <c r="K21" s="365"/>
      <c r="L21" s="26"/>
      <c r="M21" s="99"/>
    </row>
    <row r="22" spans="1:13" ht="14.25">
      <c r="A22" s="99"/>
      <c r="B22" s="101"/>
      <c r="C22" s="99"/>
      <c r="D22" s="364"/>
      <c r="E22" s="365"/>
      <c r="F22" s="99"/>
      <c r="G22" s="364"/>
      <c r="H22" s="365"/>
      <c r="I22" s="99"/>
      <c r="J22" s="364"/>
      <c r="K22" s="365"/>
      <c r="L22" s="26"/>
      <c r="M22" s="99"/>
    </row>
    <row r="23" spans="1:13" ht="14.25">
      <c r="A23" s="99"/>
      <c r="B23" s="101"/>
      <c r="C23" s="99"/>
      <c r="D23" s="364"/>
      <c r="E23" s="365"/>
      <c r="F23" s="99"/>
      <c r="G23" s="364"/>
      <c r="H23" s="365"/>
      <c r="I23" s="99"/>
      <c r="J23" s="364"/>
      <c r="K23" s="365"/>
      <c r="L23" s="99"/>
      <c r="M23" s="99"/>
    </row>
    <row r="24" spans="1:13" ht="14.25">
      <c r="A24" s="99"/>
      <c r="B24" s="101"/>
      <c r="C24" s="99"/>
      <c r="D24" s="364"/>
      <c r="E24" s="365"/>
      <c r="F24" s="99"/>
      <c r="G24" s="364"/>
      <c r="H24" s="365"/>
      <c r="I24" s="99"/>
      <c r="J24" s="364"/>
      <c r="K24" s="365"/>
      <c r="L24" s="99"/>
      <c r="M24" s="99"/>
    </row>
    <row r="25" spans="1:13" ht="14.25">
      <c r="A25" s="99"/>
      <c r="B25" s="101"/>
      <c r="C25" s="99"/>
      <c r="D25" s="364"/>
      <c r="E25" s="365"/>
      <c r="F25" s="99"/>
      <c r="G25" s="364"/>
      <c r="H25" s="365"/>
      <c r="I25" s="99"/>
      <c r="J25" s="364"/>
      <c r="K25" s="365"/>
      <c r="L25" s="99"/>
      <c r="M25" s="99"/>
    </row>
    <row r="26" spans="1:13" ht="14.25">
      <c r="A26" s="99"/>
      <c r="B26" s="101"/>
      <c r="C26" s="99"/>
      <c r="D26" s="364"/>
      <c r="E26" s="365"/>
      <c r="F26" s="99"/>
      <c r="G26" s="364"/>
      <c r="H26" s="365"/>
      <c r="I26" s="99"/>
      <c r="J26" s="364"/>
      <c r="K26" s="365"/>
      <c r="L26" s="99"/>
      <c r="M26" s="99"/>
    </row>
    <row r="27" spans="1:13" ht="14.25">
      <c r="A27" s="99"/>
      <c r="B27" s="101"/>
      <c r="C27" s="99"/>
      <c r="D27" s="364"/>
      <c r="E27" s="365"/>
      <c r="F27" s="99"/>
      <c r="G27" s="364"/>
      <c r="H27" s="365"/>
      <c r="I27" s="99"/>
      <c r="J27" s="364"/>
      <c r="K27" s="365"/>
      <c r="L27" s="99"/>
      <c r="M27" s="99"/>
    </row>
    <row r="28" spans="1:13" ht="14.25">
      <c r="A28" s="99"/>
      <c r="B28" s="101"/>
      <c r="C28" s="99"/>
      <c r="D28" s="364"/>
      <c r="E28" s="365"/>
      <c r="F28" s="99"/>
      <c r="G28" s="364"/>
      <c r="H28" s="365"/>
      <c r="I28" s="99"/>
      <c r="J28" s="364"/>
      <c r="K28" s="365"/>
      <c r="L28" s="99"/>
      <c r="M28" s="99"/>
    </row>
    <row r="29" spans="1:13" ht="14.25">
      <c r="A29" s="99"/>
      <c r="B29" s="101"/>
      <c r="C29" s="99"/>
      <c r="D29" s="364"/>
      <c r="E29" s="365"/>
      <c r="F29" s="99"/>
      <c r="G29" s="364"/>
      <c r="H29" s="365"/>
      <c r="I29" s="99"/>
      <c r="J29" s="364"/>
      <c r="K29" s="365"/>
      <c r="L29" s="99"/>
      <c r="M29" s="99"/>
    </row>
    <row r="30" spans="1:13" ht="14.25">
      <c r="A30" s="99"/>
      <c r="B30" s="101"/>
      <c r="C30" s="99"/>
      <c r="D30" s="364"/>
      <c r="E30" s="365"/>
      <c r="F30" s="99"/>
      <c r="G30" s="364"/>
      <c r="H30" s="365"/>
      <c r="I30" s="99"/>
      <c r="J30" s="364"/>
      <c r="K30" s="365"/>
      <c r="L30" s="99"/>
      <c r="M30" s="99"/>
    </row>
    <row r="31" spans="1:13" ht="14.25">
      <c r="A31" s="99"/>
      <c r="B31" s="101"/>
      <c r="C31" s="99"/>
      <c r="D31" s="364"/>
      <c r="E31" s="365"/>
      <c r="F31" s="99"/>
      <c r="G31" s="364"/>
      <c r="H31" s="365"/>
      <c r="I31" s="99"/>
      <c r="J31" s="364"/>
      <c r="K31" s="365"/>
      <c r="L31" s="99"/>
      <c r="M31" s="99"/>
    </row>
    <row r="32" spans="1:13" ht="14.25">
      <c r="A32" s="99"/>
      <c r="B32" s="101"/>
      <c r="C32" s="99"/>
      <c r="D32" s="364"/>
      <c r="E32" s="365"/>
      <c r="F32" s="99"/>
      <c r="G32" s="364"/>
      <c r="H32" s="365"/>
      <c r="I32" s="99"/>
      <c r="J32" s="364"/>
      <c r="K32" s="365"/>
      <c r="L32" s="99"/>
      <c r="M32" s="99"/>
    </row>
    <row r="33" spans="1:13" ht="14.25">
      <c r="A33" s="99"/>
      <c r="B33" s="101"/>
      <c r="C33" s="99"/>
      <c r="D33" s="364"/>
      <c r="E33" s="365"/>
      <c r="F33" s="99"/>
      <c r="G33" s="364"/>
      <c r="H33" s="365"/>
      <c r="I33" s="99"/>
      <c r="J33" s="364"/>
      <c r="K33" s="365"/>
      <c r="L33" s="99"/>
      <c r="M33" s="99"/>
    </row>
    <row r="34" spans="1:13" ht="14.25">
      <c r="A34" s="99"/>
      <c r="B34" s="101"/>
      <c r="C34" s="99"/>
      <c r="D34" s="364"/>
      <c r="E34" s="365"/>
      <c r="F34" s="99"/>
      <c r="G34" s="364"/>
      <c r="H34" s="365"/>
      <c r="I34" s="99"/>
      <c r="J34" s="364"/>
      <c r="K34" s="365"/>
      <c r="L34" s="99"/>
      <c r="M34" s="99"/>
    </row>
    <row r="35" spans="1:13" ht="14.25">
      <c r="A35" s="99"/>
      <c r="B35" s="101"/>
      <c r="C35" s="99"/>
      <c r="D35" s="364"/>
      <c r="E35" s="365"/>
      <c r="F35" s="99"/>
      <c r="G35" s="364"/>
      <c r="H35" s="365"/>
      <c r="I35" s="99"/>
      <c r="J35" s="364"/>
      <c r="K35" s="365"/>
      <c r="L35" s="99"/>
      <c r="M35" s="99"/>
    </row>
    <row r="36" spans="1:13" ht="14.25">
      <c r="A36" s="99"/>
      <c r="B36" s="101"/>
      <c r="C36" s="99"/>
      <c r="D36" s="364"/>
      <c r="E36" s="365"/>
      <c r="F36" s="99"/>
      <c r="G36" s="364"/>
      <c r="H36" s="365"/>
      <c r="I36" s="99"/>
      <c r="J36" s="364"/>
      <c r="K36" s="365"/>
      <c r="L36" s="99"/>
      <c r="M36" s="99"/>
    </row>
    <row r="37" spans="1:13" ht="14.25">
      <c r="A37" s="99"/>
      <c r="B37" s="101"/>
      <c r="C37" s="99"/>
      <c r="D37" s="364"/>
      <c r="E37" s="365"/>
      <c r="F37" s="99"/>
      <c r="G37" s="364"/>
      <c r="H37" s="365"/>
      <c r="I37" s="99"/>
      <c r="J37" s="364"/>
      <c r="K37" s="365"/>
      <c r="L37" s="99"/>
      <c r="M37" s="99"/>
    </row>
    <row r="38" spans="1:13" ht="14.25">
      <c r="A38" s="99"/>
      <c r="B38" s="101"/>
      <c r="C38" s="99"/>
      <c r="D38" s="364"/>
      <c r="E38" s="365"/>
      <c r="F38" s="99"/>
      <c r="G38" s="364"/>
      <c r="H38" s="365"/>
      <c r="I38" s="99"/>
      <c r="J38" s="364"/>
      <c r="K38" s="365"/>
      <c r="L38" s="99"/>
      <c r="M38" s="99"/>
    </row>
    <row r="39" spans="1:13" ht="14.25">
      <c r="A39" s="99"/>
      <c r="B39" s="101"/>
      <c r="C39" s="99"/>
      <c r="D39" s="364"/>
      <c r="E39" s="365"/>
      <c r="F39" s="99"/>
      <c r="G39" s="364"/>
      <c r="H39" s="365"/>
      <c r="I39" s="99"/>
      <c r="J39" s="364"/>
      <c r="K39" s="365"/>
      <c r="L39" s="99"/>
      <c r="M39" s="99"/>
    </row>
    <row r="40" spans="1:13" ht="14.25">
      <c r="A40" s="99"/>
      <c r="B40" s="101"/>
      <c r="C40" s="99"/>
      <c r="D40" s="364"/>
      <c r="E40" s="365"/>
      <c r="F40" s="99"/>
      <c r="G40" s="364"/>
      <c r="H40" s="365"/>
      <c r="I40" s="99"/>
      <c r="J40" s="364"/>
      <c r="K40" s="365"/>
      <c r="L40" s="99"/>
      <c r="M40" s="99"/>
    </row>
    <row r="41" spans="1:13" ht="14.25">
      <c r="A41" s="99"/>
      <c r="B41" s="101"/>
      <c r="C41" s="99"/>
      <c r="D41" s="366"/>
      <c r="E41" s="367"/>
      <c r="F41" s="99"/>
      <c r="G41" s="366"/>
      <c r="H41" s="367"/>
      <c r="I41" s="99"/>
      <c r="J41" s="366"/>
      <c r="K41" s="367"/>
      <c r="L41" s="99"/>
      <c r="M41" s="99"/>
    </row>
    <row r="42" spans="1:13" ht="14.25">
      <c r="A42" s="99"/>
      <c r="B42" s="101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</row>
    <row r="43" spans="1:13" ht="25.5">
      <c r="A43" s="57"/>
      <c r="B43" s="101"/>
      <c r="C43" s="105"/>
      <c r="D43" s="116" t="s">
        <v>318</v>
      </c>
      <c r="E43" s="36"/>
      <c r="F43" s="36"/>
      <c r="G43" s="36"/>
      <c r="H43" s="36"/>
      <c r="I43" s="36"/>
      <c r="J43" s="36"/>
      <c r="K43" s="36"/>
      <c r="L43" s="99"/>
      <c r="M43" s="57"/>
    </row>
    <row r="44" spans="1:13" ht="3.95" customHeight="1">
      <c r="A44" s="57"/>
      <c r="B44" s="101"/>
      <c r="C44" s="99"/>
      <c r="D44" s="30"/>
      <c r="E44" s="30"/>
      <c r="F44" s="30"/>
      <c r="G44" s="30"/>
      <c r="H44" s="30"/>
      <c r="I44" s="30"/>
      <c r="J44" s="30"/>
      <c r="K44" s="30"/>
      <c r="L44" s="26"/>
      <c r="M44" s="57"/>
    </row>
    <row r="45" spans="1:13" ht="15.95" customHeight="1">
      <c r="A45" s="57"/>
      <c r="B45" s="101"/>
      <c r="C45" s="106"/>
      <c r="D45" s="368" t="s">
        <v>319</v>
      </c>
      <c r="E45" s="368"/>
      <c r="F45" s="368"/>
      <c r="G45" s="368"/>
      <c r="H45" s="114" t="s">
        <v>320</v>
      </c>
      <c r="I45" s="99"/>
      <c r="J45" s="356"/>
      <c r="K45" s="357"/>
      <c r="L45" s="26"/>
      <c r="M45" s="57"/>
    </row>
    <row r="46" spans="1:13" ht="17.25">
      <c r="A46" s="57"/>
      <c r="B46" s="101"/>
      <c r="C46" s="107"/>
      <c r="D46" s="368"/>
      <c r="E46" s="368"/>
      <c r="F46" s="368"/>
      <c r="G46" s="368"/>
      <c r="H46" s="115" t="s">
        <v>321</v>
      </c>
      <c r="I46" s="99"/>
      <c r="J46" s="358"/>
      <c r="K46" s="359"/>
      <c r="L46" s="26"/>
      <c r="M46" s="57"/>
    </row>
    <row r="47" spans="1:13" ht="14.25">
      <c r="A47" s="99"/>
      <c r="B47" s="101"/>
      <c r="C47" s="99"/>
      <c r="D47" s="99"/>
      <c r="E47" s="99"/>
      <c r="F47" s="99"/>
      <c r="G47" s="99"/>
      <c r="H47" s="99"/>
      <c r="I47" s="99"/>
      <c r="J47" s="99"/>
      <c r="K47" s="99"/>
      <c r="L47" s="26"/>
      <c r="M47" s="99"/>
    </row>
    <row r="48" spans="1:13">
      <c r="A48" s="99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</row>
    <row r="49" spans="1:13">
      <c r="A49" s="99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</row>
  </sheetData>
  <protectedRanges>
    <protectedRange sqref="D18 G18 J18" name="Range1"/>
    <protectedRange sqref="J45:J46" name="Range1_1"/>
  </protectedRanges>
  <mergeCells count="8">
    <mergeCell ref="J45:K45"/>
    <mergeCell ref="J46:K46"/>
    <mergeCell ref="D3:K4"/>
    <mergeCell ref="D5:K5"/>
    <mergeCell ref="D18:E41"/>
    <mergeCell ref="G18:H41"/>
    <mergeCell ref="J18:K41"/>
    <mergeCell ref="D45:G4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&amp;C&amp;"Calibri"&amp;10&amp;K000000 IN CONFIDENCE&amp;1#_x000D_</oddHeader>
    <oddFooter>&amp;L&amp;F&amp;C_x000D_&amp;1#&amp;"Calibri"&amp;10&amp;K000000 IN CONFIDENCE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</sheetPr>
  <dimension ref="A1:G29"/>
  <sheetViews>
    <sheetView workbookViewId="0">
      <selection activeCell="C4" sqref="C4"/>
    </sheetView>
  </sheetViews>
  <sheetFormatPr defaultRowHeight="12.75"/>
  <cols>
    <col min="1" max="1" width="38.85546875" bestFit="1" customWidth="1"/>
    <col min="2" max="2" width="14.5703125" customWidth="1"/>
    <col min="3" max="3" width="47.42578125" bestFit="1" customWidth="1"/>
    <col min="6" max="6" width="61.85546875" bestFit="1" customWidth="1"/>
    <col min="7" max="7" width="10.42578125" bestFit="1" customWidth="1"/>
  </cols>
  <sheetData>
    <row r="1" spans="1:7" ht="16.5">
      <c r="A1" s="5" t="s">
        <v>322</v>
      </c>
    </row>
    <row r="2" spans="1:7">
      <c r="A2" t="s">
        <v>323</v>
      </c>
    </row>
    <row r="4" spans="1:7" ht="28.5">
      <c r="B4" s="20" t="s">
        <v>324</v>
      </c>
      <c r="C4" s="20" t="s">
        <v>9</v>
      </c>
      <c r="F4" s="21" t="s">
        <v>4</v>
      </c>
      <c r="G4" s="21" t="s">
        <v>325</v>
      </c>
    </row>
    <row r="5" spans="1:7" ht="14.25">
      <c r="F5" s="175" t="s">
        <v>326</v>
      </c>
      <c r="G5" t="s">
        <v>327</v>
      </c>
    </row>
    <row r="6" spans="1:7" ht="14.25">
      <c r="A6" t="s">
        <v>328</v>
      </c>
      <c r="B6" s="22" t="str">
        <f>VLOOKUP($C$6,$F$4:$G$29,2,FALSE)</f>
        <v>Respondent code</v>
      </c>
      <c r="C6" s="22" t="str">
        <f>Contacts!D8</f>
        <v>Select from list</v>
      </c>
      <c r="F6" s="175" t="s">
        <v>329</v>
      </c>
      <c r="G6" t="s">
        <v>330</v>
      </c>
    </row>
    <row r="7" spans="1:7" ht="14.25">
      <c r="F7" s="175" t="s">
        <v>331</v>
      </c>
      <c r="G7" t="s">
        <v>332</v>
      </c>
    </row>
    <row r="8" spans="1:7" ht="14.25">
      <c r="A8" t="s">
        <v>333</v>
      </c>
      <c r="B8" s="23" t="str">
        <f>Contacts!D6</f>
        <v>Select from list</v>
      </c>
      <c r="F8" s="175" t="s">
        <v>334</v>
      </c>
      <c r="G8" t="s">
        <v>335</v>
      </c>
    </row>
    <row r="9" spans="1:7" ht="14.25">
      <c r="F9" s="175" t="s">
        <v>336</v>
      </c>
      <c r="G9" t="s">
        <v>337</v>
      </c>
    </row>
    <row r="10" spans="1:7" ht="14.25">
      <c r="A10" t="s">
        <v>338</v>
      </c>
      <c r="B10" s="22" t="s">
        <v>339</v>
      </c>
      <c r="C10" s="297" t="s">
        <v>416</v>
      </c>
      <c r="F10" s="175" t="s">
        <v>340</v>
      </c>
      <c r="G10" t="s">
        <v>341</v>
      </c>
    </row>
    <row r="11" spans="1:7" ht="14.25">
      <c r="A11" t="s">
        <v>342</v>
      </c>
      <c r="B11" s="22"/>
      <c r="C11" s="22"/>
      <c r="F11" s="175" t="s">
        <v>343</v>
      </c>
      <c r="G11" t="s">
        <v>344</v>
      </c>
    </row>
    <row r="12" spans="1:7" ht="14.25">
      <c r="A12" t="s">
        <v>345</v>
      </c>
      <c r="B12" s="22"/>
      <c r="C12" s="22"/>
      <c r="F12" s="175" t="s">
        <v>346</v>
      </c>
      <c r="G12" t="s">
        <v>347</v>
      </c>
    </row>
    <row r="13" spans="1:7" ht="14.25">
      <c r="A13" t="s">
        <v>348</v>
      </c>
      <c r="B13" s="22"/>
      <c r="C13" s="22"/>
      <c r="F13" s="175" t="s">
        <v>349</v>
      </c>
      <c r="G13" t="s">
        <v>350</v>
      </c>
    </row>
    <row r="14" spans="1:7" ht="14.25">
      <c r="A14" t="s">
        <v>351</v>
      </c>
      <c r="B14" s="22"/>
      <c r="C14" s="22"/>
      <c r="F14" s="175" t="s">
        <v>352</v>
      </c>
      <c r="G14" t="s">
        <v>353</v>
      </c>
    </row>
    <row r="15" spans="1:7" ht="14.25">
      <c r="A15" t="s">
        <v>354</v>
      </c>
      <c r="B15" s="22"/>
      <c r="C15" s="22"/>
      <c r="F15" s="175" t="s">
        <v>355</v>
      </c>
      <c r="G15" t="s">
        <v>356</v>
      </c>
    </row>
    <row r="16" spans="1:7" ht="14.25">
      <c r="A16" t="s">
        <v>357</v>
      </c>
      <c r="B16" s="22"/>
      <c r="C16" s="22"/>
      <c r="F16" s="175" t="s">
        <v>358</v>
      </c>
      <c r="G16" t="s">
        <v>359</v>
      </c>
    </row>
    <row r="17" spans="1:7" ht="14.25">
      <c r="A17" t="s">
        <v>360</v>
      </c>
      <c r="B17" s="22"/>
      <c r="C17" s="22"/>
      <c r="F17" s="175" t="s">
        <v>361</v>
      </c>
      <c r="G17" t="s">
        <v>362</v>
      </c>
    </row>
    <row r="18" spans="1:7" ht="14.25">
      <c r="A18" t="s">
        <v>363</v>
      </c>
      <c r="B18" s="22"/>
      <c r="C18" s="22"/>
      <c r="F18" s="175" t="s">
        <v>364</v>
      </c>
      <c r="G18" t="s">
        <v>365</v>
      </c>
    </row>
    <row r="19" spans="1:7">
      <c r="A19" t="s">
        <v>366</v>
      </c>
      <c r="B19" s="22"/>
      <c r="C19" s="22"/>
      <c r="G19" s="174"/>
    </row>
    <row r="20" spans="1:7">
      <c r="G20" s="174"/>
    </row>
    <row r="21" spans="1:7">
      <c r="G21" s="174"/>
    </row>
    <row r="22" spans="1:7">
      <c r="G22" s="174"/>
    </row>
    <row r="23" spans="1:7">
      <c r="G23" s="174"/>
    </row>
    <row r="24" spans="1:7">
      <c r="G24" s="174"/>
    </row>
    <row r="25" spans="1:7">
      <c r="G25" s="174"/>
    </row>
    <row r="26" spans="1:7">
      <c r="G26" s="174"/>
    </row>
    <row r="27" spans="1:7">
      <c r="G27" s="174"/>
    </row>
    <row r="28" spans="1:7">
      <c r="G28" s="174"/>
    </row>
    <row r="29" spans="1:7">
      <c r="G29" s="174"/>
    </row>
  </sheetData>
  <pageMargins left="0.7" right="0.7" top="0.75" bottom="0.75" header="0.3" footer="0.3"/>
  <pageSetup paperSize="9" orientation="portrait" r:id="rId1"/>
  <headerFooter>
    <oddHeader>&amp;C&amp;"Calibri"&amp;10&amp;K000000 IN CONFIDENCE&amp;1#_x000D_</oddHeader>
    <oddFooter>&amp;C_x000D_&amp;1#&amp;"Calibri"&amp;10&amp;K000000 IN CONFIDENCE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584E7-0802-4310-A3F1-A2B7F614CB59}">
  <sheetPr>
    <tabColor rgb="FFFFFF00"/>
  </sheetPr>
  <dimension ref="A1:A62"/>
  <sheetViews>
    <sheetView topLeftCell="A39" workbookViewId="0">
      <selection activeCell="A2" sqref="A2:A85"/>
    </sheetView>
  </sheetViews>
  <sheetFormatPr defaultColWidth="8.85546875" defaultRowHeight="12.75"/>
  <cols>
    <col min="1" max="1" width="14.140625" style="53" customWidth="1"/>
    <col min="2" max="16384" width="8.85546875" style="53"/>
  </cols>
  <sheetData>
    <row r="1" spans="1:1" ht="16.5">
      <c r="A1" s="52" t="s">
        <v>4</v>
      </c>
    </row>
    <row r="2" spans="1:1" ht="16.5">
      <c r="A2" s="52">
        <v>45688</v>
      </c>
    </row>
    <row r="3" spans="1:1" ht="16.5">
      <c r="A3" s="52">
        <v>45716</v>
      </c>
    </row>
    <row r="4" spans="1:1" ht="16.5">
      <c r="A4" s="52">
        <v>45747</v>
      </c>
    </row>
    <row r="5" spans="1:1" ht="16.5">
      <c r="A5" s="52">
        <v>45777</v>
      </c>
    </row>
    <row r="6" spans="1:1" ht="16.5">
      <c r="A6" s="52">
        <v>45808</v>
      </c>
    </row>
    <row r="7" spans="1:1" ht="16.5">
      <c r="A7" s="52">
        <v>45838</v>
      </c>
    </row>
    <row r="8" spans="1:1" ht="16.5">
      <c r="A8" s="52">
        <v>45869</v>
      </c>
    </row>
    <row r="9" spans="1:1" ht="16.5">
      <c r="A9" s="52">
        <v>45900</v>
      </c>
    </row>
    <row r="10" spans="1:1" ht="16.5">
      <c r="A10" s="52">
        <v>45930</v>
      </c>
    </row>
    <row r="11" spans="1:1" ht="16.5">
      <c r="A11" s="52">
        <v>45961</v>
      </c>
    </row>
    <row r="12" spans="1:1" ht="16.5">
      <c r="A12" s="52">
        <v>45991</v>
      </c>
    </row>
    <row r="13" spans="1:1" ht="16.5">
      <c r="A13" s="52">
        <v>46022</v>
      </c>
    </row>
    <row r="14" spans="1:1" ht="16.5">
      <c r="A14" s="52">
        <v>46053</v>
      </c>
    </row>
    <row r="15" spans="1:1" ht="16.5">
      <c r="A15" s="52">
        <v>46081</v>
      </c>
    </row>
    <row r="16" spans="1:1" ht="16.5">
      <c r="A16" s="52">
        <v>46112</v>
      </c>
    </row>
    <row r="17" spans="1:1" ht="16.5">
      <c r="A17" s="52">
        <v>46142</v>
      </c>
    </row>
    <row r="18" spans="1:1" ht="16.5">
      <c r="A18" s="52">
        <v>46173</v>
      </c>
    </row>
    <row r="19" spans="1:1" ht="16.5">
      <c r="A19" s="52">
        <v>46203</v>
      </c>
    </row>
    <row r="20" spans="1:1" ht="16.5">
      <c r="A20" s="52">
        <v>46234</v>
      </c>
    </row>
    <row r="21" spans="1:1" ht="16.5">
      <c r="A21" s="52">
        <v>46265</v>
      </c>
    </row>
    <row r="22" spans="1:1" ht="16.5">
      <c r="A22" s="52">
        <v>46295</v>
      </c>
    </row>
    <row r="23" spans="1:1" ht="16.5">
      <c r="A23" s="52">
        <v>46326</v>
      </c>
    </row>
    <row r="24" spans="1:1" ht="16.5">
      <c r="A24" s="52">
        <v>46356</v>
      </c>
    </row>
    <row r="25" spans="1:1" ht="16.5">
      <c r="A25" s="52">
        <v>46387</v>
      </c>
    </row>
    <row r="26" spans="1:1" ht="16.5">
      <c r="A26" s="52">
        <v>46418</v>
      </c>
    </row>
    <row r="27" spans="1:1" ht="16.5">
      <c r="A27" s="52">
        <v>46446</v>
      </c>
    </row>
    <row r="28" spans="1:1" ht="16.5">
      <c r="A28" s="52">
        <v>46477</v>
      </c>
    </row>
    <row r="29" spans="1:1" ht="16.5">
      <c r="A29" s="52">
        <v>46507</v>
      </c>
    </row>
    <row r="30" spans="1:1" ht="16.5">
      <c r="A30" s="52">
        <v>46538</v>
      </c>
    </row>
    <row r="31" spans="1:1" ht="16.5">
      <c r="A31" s="52">
        <v>46568</v>
      </c>
    </row>
    <row r="32" spans="1:1" ht="16.5">
      <c r="A32" s="52">
        <v>46599</v>
      </c>
    </row>
    <row r="33" spans="1:1" ht="16.5">
      <c r="A33" s="52">
        <v>46630</v>
      </c>
    </row>
    <row r="34" spans="1:1" ht="16.5">
      <c r="A34" s="52">
        <v>46660</v>
      </c>
    </row>
    <row r="35" spans="1:1" ht="16.5">
      <c r="A35" s="52">
        <v>46691</v>
      </c>
    </row>
    <row r="36" spans="1:1" ht="16.5">
      <c r="A36" s="52">
        <v>46721</v>
      </c>
    </row>
    <row r="37" spans="1:1" ht="16.5">
      <c r="A37" s="52">
        <v>46752</v>
      </c>
    </row>
    <row r="38" spans="1:1" ht="16.5">
      <c r="A38" s="52">
        <v>46783</v>
      </c>
    </row>
    <row r="39" spans="1:1" ht="16.5">
      <c r="A39" s="52">
        <v>46812</v>
      </c>
    </row>
    <row r="40" spans="1:1" ht="16.5">
      <c r="A40" s="52">
        <v>46843</v>
      </c>
    </row>
    <row r="41" spans="1:1" ht="16.5">
      <c r="A41" s="52">
        <v>46873</v>
      </c>
    </row>
    <row r="42" spans="1:1" ht="16.5">
      <c r="A42" s="52">
        <v>46904</v>
      </c>
    </row>
    <row r="43" spans="1:1" ht="16.5">
      <c r="A43" s="52">
        <v>46934</v>
      </c>
    </row>
    <row r="44" spans="1:1" ht="16.5">
      <c r="A44" s="52">
        <v>46965</v>
      </c>
    </row>
    <row r="45" spans="1:1" ht="16.5">
      <c r="A45" s="52">
        <v>46996</v>
      </c>
    </row>
    <row r="46" spans="1:1" ht="16.5">
      <c r="A46" s="52">
        <v>47026</v>
      </c>
    </row>
    <row r="47" spans="1:1" ht="16.5">
      <c r="A47" s="52">
        <v>47057</v>
      </c>
    </row>
    <row r="48" spans="1:1" ht="16.5">
      <c r="A48" s="52">
        <v>47087</v>
      </c>
    </row>
    <row r="49" spans="1:1" ht="16.5">
      <c r="A49" s="52">
        <v>47118</v>
      </c>
    </row>
    <row r="50" spans="1:1" ht="16.5">
      <c r="A50" s="52">
        <v>47149</v>
      </c>
    </row>
    <row r="51" spans="1:1" ht="16.5">
      <c r="A51" s="52">
        <v>47177</v>
      </c>
    </row>
    <row r="52" spans="1:1" ht="16.5">
      <c r="A52" s="52">
        <v>47208</v>
      </c>
    </row>
    <row r="53" spans="1:1" ht="16.5">
      <c r="A53" s="52">
        <v>47238</v>
      </c>
    </row>
    <row r="54" spans="1:1" ht="16.5">
      <c r="A54" s="52">
        <v>47269</v>
      </c>
    </row>
    <row r="55" spans="1:1" ht="16.5">
      <c r="A55" s="52">
        <v>47299</v>
      </c>
    </row>
    <row r="56" spans="1:1" ht="16.5">
      <c r="A56" s="52">
        <v>47330</v>
      </c>
    </row>
    <row r="57" spans="1:1" ht="16.5">
      <c r="A57" s="52">
        <v>47361</v>
      </c>
    </row>
    <row r="58" spans="1:1" ht="16.5">
      <c r="A58" s="52">
        <v>47391</v>
      </c>
    </row>
    <row r="59" spans="1:1" ht="16.5">
      <c r="A59" s="52">
        <v>47422</v>
      </c>
    </row>
    <row r="60" spans="1:1" ht="16.5">
      <c r="A60" s="52">
        <v>47452</v>
      </c>
    </row>
    <row r="61" spans="1:1" ht="16.5">
      <c r="A61" s="52">
        <v>47483</v>
      </c>
    </row>
    <row r="62" spans="1:1" ht="16.5">
      <c r="A62" s="52">
        <v>47514</v>
      </c>
    </row>
  </sheetData>
  <pageMargins left="0.7" right="0.7" top="0.75" bottom="0.75" header="0.3" footer="0.3"/>
  <pageSetup paperSize="9" orientation="portrait" r:id="rId1"/>
  <headerFooter>
    <oddHeader>&amp;C&amp;"Calibri"&amp;10&amp;K000000 IN CONFIDENCE&amp;1#_x000D_</oddHeader>
    <oddFooter>&amp;C_x000D_&amp;1#&amp;"Calibri"&amp;10&amp;K000000 IN CONFIDENCE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</sheetPr>
  <dimension ref="A1:C17"/>
  <sheetViews>
    <sheetView workbookViewId="0">
      <selection activeCell="E23" sqref="E23"/>
    </sheetView>
  </sheetViews>
  <sheetFormatPr defaultRowHeight="12.75"/>
  <cols>
    <col min="1" max="1" width="8.85546875" bestFit="1" customWidth="1"/>
    <col min="2" max="2" width="10.140625" bestFit="1" customWidth="1"/>
    <col min="3" max="3" width="14.85546875" bestFit="1" customWidth="1"/>
  </cols>
  <sheetData>
    <row r="1" spans="1:3">
      <c r="A1" s="2" t="s">
        <v>367</v>
      </c>
      <c r="B1" s="2" t="s">
        <v>368</v>
      </c>
      <c r="C1" s="2" t="s">
        <v>369</v>
      </c>
    </row>
    <row r="2" spans="1:3">
      <c r="A2" s="17" t="s">
        <v>370</v>
      </c>
      <c r="B2" s="54">
        <v>40283</v>
      </c>
      <c r="C2" s="1" t="s">
        <v>371</v>
      </c>
    </row>
    <row r="3" spans="1:3">
      <c r="A3" s="17"/>
      <c r="B3" s="54">
        <v>40331</v>
      </c>
      <c r="C3" s="1" t="s">
        <v>372</v>
      </c>
    </row>
    <row r="4" spans="1:3">
      <c r="A4" s="17"/>
      <c r="B4" s="54">
        <v>40425</v>
      </c>
      <c r="C4" s="1" t="s">
        <v>373</v>
      </c>
    </row>
    <row r="5" spans="1:3">
      <c r="A5" s="17"/>
      <c r="B5" s="54">
        <v>40618</v>
      </c>
      <c r="C5" s="1" t="s">
        <v>374</v>
      </c>
    </row>
    <row r="6" spans="1:3">
      <c r="A6" s="17"/>
      <c r="B6" s="54">
        <v>40800</v>
      </c>
      <c r="C6" s="1" t="s">
        <v>375</v>
      </c>
    </row>
    <row r="7" spans="1:3">
      <c r="A7" s="17"/>
      <c r="B7" s="54">
        <v>40844</v>
      </c>
      <c r="C7" s="1" t="s">
        <v>376</v>
      </c>
    </row>
    <row r="8" spans="1:3">
      <c r="A8" s="17"/>
      <c r="B8" s="54">
        <v>42809</v>
      </c>
      <c r="C8" s="1" t="s">
        <v>377</v>
      </c>
    </row>
    <row r="9" spans="1:3">
      <c r="A9" s="17"/>
      <c r="B9" s="54">
        <v>42811</v>
      </c>
      <c r="C9" s="1" t="s">
        <v>378</v>
      </c>
    </row>
    <row r="10" spans="1:3">
      <c r="A10" s="17"/>
      <c r="B10" s="54">
        <v>43132</v>
      </c>
      <c r="C10" s="1" t="s">
        <v>379</v>
      </c>
    </row>
    <row r="11" spans="1:3">
      <c r="A11" s="55">
        <v>1.3</v>
      </c>
      <c r="B11" s="54">
        <v>44409</v>
      </c>
      <c r="C11" s="1" t="s">
        <v>380</v>
      </c>
    </row>
    <row r="12" spans="1:3">
      <c r="A12" s="55">
        <v>1.3</v>
      </c>
      <c r="B12" s="54">
        <v>45474</v>
      </c>
      <c r="C12" s="1" t="s">
        <v>381</v>
      </c>
    </row>
    <row r="14" spans="1:3">
      <c r="A14" s="284" t="s">
        <v>382</v>
      </c>
      <c r="B14" s="54">
        <v>45901</v>
      </c>
      <c r="C14" t="s">
        <v>383</v>
      </c>
    </row>
    <row r="15" spans="1:3">
      <c r="B15" s="54">
        <v>45931</v>
      </c>
      <c r="C15" s="1" t="s">
        <v>384</v>
      </c>
    </row>
    <row r="16" spans="1:3">
      <c r="C16" s="1" t="s">
        <v>385</v>
      </c>
    </row>
    <row r="17" spans="2:3">
      <c r="B17" s="54">
        <v>46043</v>
      </c>
      <c r="C17" s="1" t="s">
        <v>386</v>
      </c>
    </row>
  </sheetData>
  <pageMargins left="0.7" right="0.7" top="0.75" bottom="0.75" header="0.3" footer="0.3"/>
  <pageSetup paperSize="9" orientation="portrait" r:id="rId1"/>
  <headerFooter>
    <oddHeader>&amp;C&amp;"Calibri"&amp;10&amp;K000000 IN CONFIDENCE&amp;1#_x000D_</oddHeader>
    <oddFooter>&amp;LLiquidity-template-v1.5
Ref #21840368 1.1&amp;C_x000D_&amp;1#&amp;"Calibri"&amp;10&amp;K000000 IN CONFIDENCE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0"/>
    <pageSetUpPr fitToPage="1"/>
  </sheetPr>
  <dimension ref="A1:H61"/>
  <sheetViews>
    <sheetView showGridLines="0" view="pageBreakPreview" topLeftCell="A5" zoomScaleNormal="100" zoomScaleSheetLayoutView="100" workbookViewId="0">
      <selection activeCell="C17" sqref="C17"/>
    </sheetView>
  </sheetViews>
  <sheetFormatPr defaultRowHeight="12.75"/>
  <cols>
    <col min="1" max="1" width="2.85546875" customWidth="1"/>
    <col min="2" max="2" width="73" customWidth="1"/>
    <col min="3" max="3" width="26.85546875" customWidth="1"/>
    <col min="4" max="4" width="26.42578125" style="3" customWidth="1"/>
    <col min="5" max="5" width="35.7109375" style="3" customWidth="1"/>
    <col min="6" max="6" width="13.85546875" style="3" customWidth="1"/>
    <col min="7" max="7" width="0" hidden="1" customWidth="1"/>
  </cols>
  <sheetData>
    <row r="1" spans="1:7" ht="40.5">
      <c r="A1" s="26"/>
      <c r="B1" s="39" t="s">
        <v>30</v>
      </c>
      <c r="C1" s="62"/>
      <c r="D1" s="62"/>
      <c r="E1" s="182"/>
      <c r="G1" t="s">
        <v>31</v>
      </c>
    </row>
    <row r="2" spans="1:7" ht="25.5">
      <c r="A2" s="26"/>
      <c r="B2" s="108" t="s">
        <v>0</v>
      </c>
      <c r="C2" s="62"/>
      <c r="D2" s="62"/>
      <c r="E2" s="62"/>
    </row>
    <row r="3" spans="1:7" s="3" customFormat="1" ht="20.25">
      <c r="A3" s="65"/>
      <c r="B3" s="162" t="s">
        <v>32</v>
      </c>
      <c r="C3" s="163"/>
      <c r="D3" s="163"/>
      <c r="E3" s="164"/>
    </row>
    <row r="4" spans="1:7" s="3" customFormat="1" ht="19.350000000000001" customHeight="1">
      <c r="A4" s="64"/>
      <c r="B4" s="277"/>
      <c r="C4" s="267" t="s">
        <v>33</v>
      </c>
      <c r="D4" s="155" t="s">
        <v>34</v>
      </c>
      <c r="E4" s="139" t="s">
        <v>35</v>
      </c>
    </row>
    <row r="5" spans="1:7" s="3" customFormat="1" ht="12.6" customHeight="1">
      <c r="A5" s="68"/>
      <c r="B5" s="278"/>
      <c r="C5" s="268" t="s">
        <v>36</v>
      </c>
      <c r="D5" s="141" t="s">
        <v>36</v>
      </c>
      <c r="E5" s="168" t="s">
        <v>37</v>
      </c>
    </row>
    <row r="6" spans="1:7" s="3" customFormat="1" ht="16.5" customHeight="1">
      <c r="A6" s="68"/>
      <c r="B6" s="279" t="s">
        <v>38</v>
      </c>
      <c r="C6" s="369">
        <v>0</v>
      </c>
      <c r="D6" s="369">
        <v>0</v>
      </c>
      <c r="E6" s="288" t="e">
        <f t="shared" ref="E6:E8" si="0">C6/D6</f>
        <v>#DIV/0!</v>
      </c>
    </row>
    <row r="7" spans="1:7" s="3" customFormat="1" ht="15" customHeight="1">
      <c r="A7" s="68"/>
      <c r="B7" s="279" t="s">
        <v>39</v>
      </c>
      <c r="C7" s="369">
        <v>0</v>
      </c>
      <c r="D7" s="369">
        <v>0</v>
      </c>
      <c r="E7" s="288" t="e">
        <f t="shared" si="0"/>
        <v>#DIV/0!</v>
      </c>
    </row>
    <row r="8" spans="1:7" s="3" customFormat="1" ht="15.6" customHeight="1">
      <c r="A8" s="68"/>
      <c r="B8" s="279" t="s">
        <v>40</v>
      </c>
      <c r="C8" s="369">
        <v>0</v>
      </c>
      <c r="D8" s="369">
        <v>0</v>
      </c>
      <c r="E8" s="288" t="e">
        <f t="shared" si="0"/>
        <v>#DIV/0!</v>
      </c>
    </row>
    <row r="9" spans="1:7" s="3" customFormat="1" ht="17.45" customHeight="1">
      <c r="A9" s="30"/>
      <c r="B9" s="280" t="s">
        <v>41</v>
      </c>
      <c r="C9" s="276">
        <f>MIN(C14+'Liquid Assets'!F31+'CLF-Eligible Assets'!F55+C17,C14+'Liquid Assets'!F31+'CLF-Eligible Assets'!F65+C17,(C14+C17+'CLF-Eligible Assets'!F65)/0.75)</f>
        <v>0</v>
      </c>
      <c r="D9" s="169">
        <f>E31-E41</f>
        <v>0</v>
      </c>
      <c r="E9" s="209" t="e">
        <f>C9/D9</f>
        <v>#DIV/0!</v>
      </c>
    </row>
    <row r="10" spans="1:7" s="3" customFormat="1" ht="19.7" customHeight="1">
      <c r="A10" s="30"/>
      <c r="B10" s="228"/>
      <c r="C10" s="228"/>
      <c r="D10" s="228"/>
      <c r="E10" s="228"/>
    </row>
    <row r="11" spans="1:7" s="3" customFormat="1" ht="19.7" customHeight="1">
      <c r="A11" s="30"/>
      <c r="B11" s="271" t="s">
        <v>33</v>
      </c>
      <c r="C11" s="187"/>
      <c r="D11" s="188"/>
      <c r="E11" s="64"/>
    </row>
    <row r="12" spans="1:7" s="3" customFormat="1" ht="21.6" customHeight="1">
      <c r="A12" s="30"/>
      <c r="B12" s="272"/>
      <c r="C12" s="267" t="s">
        <v>42</v>
      </c>
      <c r="D12" s="139" t="s">
        <v>43</v>
      </c>
      <c r="E12" s="64"/>
    </row>
    <row r="13" spans="1:7" s="3" customFormat="1" ht="19.7" customHeight="1">
      <c r="A13" s="30"/>
      <c r="B13" s="273"/>
      <c r="C13" s="268" t="s">
        <v>36</v>
      </c>
      <c r="D13" s="253" t="s">
        <v>37</v>
      </c>
      <c r="E13" s="64"/>
    </row>
    <row r="14" spans="1:7" s="3" customFormat="1" ht="19.7" customHeight="1">
      <c r="A14" s="30"/>
      <c r="B14" s="274" t="s">
        <v>44</v>
      </c>
      <c r="C14" s="269">
        <f>'Liquid Assets'!F21</f>
        <v>0</v>
      </c>
      <c r="D14" s="254" t="e">
        <f>C14/$C$9</f>
        <v>#DIV/0!</v>
      </c>
      <c r="E14" s="64"/>
    </row>
    <row r="15" spans="1:7" s="3" customFormat="1" ht="19.7" customHeight="1">
      <c r="A15" s="30"/>
      <c r="B15" s="274" t="s">
        <v>45</v>
      </c>
      <c r="C15" s="270">
        <f>'Liquid Assets'!F36</f>
        <v>0</v>
      </c>
      <c r="D15" s="254" t="e">
        <f>C15/$C$9</f>
        <v>#DIV/0!</v>
      </c>
      <c r="E15" s="64"/>
    </row>
    <row r="16" spans="1:7" s="3" customFormat="1" ht="19.7" customHeight="1">
      <c r="A16" s="30"/>
      <c r="B16" s="274" t="s">
        <v>46</v>
      </c>
      <c r="C16" s="269">
        <f>'CLF-Eligible Assets'!F68</f>
        <v>0</v>
      </c>
      <c r="D16" s="288" t="e">
        <f>C16/$C$9</f>
        <v>#DIV/0!</v>
      </c>
      <c r="E16" s="64"/>
    </row>
    <row r="17" spans="1:8" s="3" customFormat="1" ht="19.7" customHeight="1">
      <c r="A17" s="30"/>
      <c r="B17" s="274" t="s">
        <v>407</v>
      </c>
      <c r="C17" s="269">
        <f>'Liquid Assets'!F42</f>
        <v>0</v>
      </c>
      <c r="D17" s="288" t="e">
        <f>C17/$C$9</f>
        <v>#DIV/0!</v>
      </c>
      <c r="E17" s="64"/>
    </row>
    <row r="18" spans="1:8" s="3" customFormat="1" ht="19.7" customHeight="1">
      <c r="A18" s="30"/>
      <c r="B18" s="275"/>
      <c r="C18" s="269">
        <f>SUM(C14:C17)</f>
        <v>0</v>
      </c>
      <c r="D18" s="254" t="e">
        <f>SUM(D14:D17)</f>
        <v>#DIV/0!</v>
      </c>
      <c r="E18" s="64"/>
    </row>
    <row r="19" spans="1:8" s="3" customFormat="1" ht="14.25">
      <c r="A19" s="30"/>
      <c r="B19" s="26"/>
      <c r="C19" s="26"/>
      <c r="D19" s="64"/>
      <c r="E19" s="64"/>
    </row>
    <row r="20" spans="1:8" s="3" customFormat="1" ht="20.25">
      <c r="A20" s="30"/>
      <c r="B20" s="186" t="s">
        <v>47</v>
      </c>
      <c r="C20" s="187"/>
      <c r="D20" s="187"/>
      <c r="E20" s="188"/>
    </row>
    <row r="21" spans="1:8" s="3" customFormat="1" ht="17.25">
      <c r="A21" s="26"/>
      <c r="B21" s="287" t="s">
        <v>414</v>
      </c>
      <c r="C21" s="90"/>
      <c r="D21" s="90"/>
      <c r="E21" s="169">
        <f>SUM(Cashflows!F11:G11)</f>
        <v>0</v>
      </c>
      <c r="G21" s="4" t="s">
        <v>48</v>
      </c>
    </row>
    <row r="22" spans="1:8" s="3" customFormat="1" ht="17.25">
      <c r="A22" s="26"/>
      <c r="B22" s="242" t="s">
        <v>49</v>
      </c>
      <c r="C22" s="90"/>
      <c r="D22" s="90"/>
      <c r="E22" s="169">
        <f>SUM(Cashflows!F13:G13)</f>
        <v>0</v>
      </c>
      <c r="G22" s="4"/>
    </row>
    <row r="23" spans="1:8" s="3" customFormat="1" ht="17.25">
      <c r="A23" s="26"/>
      <c r="B23" s="242" t="s">
        <v>50</v>
      </c>
      <c r="C23" s="90"/>
      <c r="D23" s="90"/>
      <c r="E23" s="169">
        <f>Funding!J75</f>
        <v>0</v>
      </c>
      <c r="G23" s="4" t="s">
        <v>51</v>
      </c>
      <c r="H23" s="4"/>
    </row>
    <row r="24" spans="1:8" s="3" customFormat="1" ht="17.25">
      <c r="A24" s="26"/>
      <c r="B24" s="242" t="s">
        <v>52</v>
      </c>
      <c r="C24" s="90"/>
      <c r="D24" s="90"/>
      <c r="E24" s="169">
        <f>SUM(Funding!J77)</f>
        <v>0</v>
      </c>
      <c r="G24" s="4"/>
    </row>
    <row r="25" spans="1:8" s="3" customFormat="1" ht="18" customHeight="1">
      <c r="A25" s="142"/>
      <c r="B25" s="255" t="s">
        <v>53</v>
      </c>
      <c r="C25" s="90"/>
      <c r="D25" s="90"/>
      <c r="E25" s="169">
        <f>SUM(Cashflows!F19:G19)</f>
        <v>0</v>
      </c>
      <c r="G25" s="4" t="s">
        <v>54</v>
      </c>
    </row>
    <row r="26" spans="1:8" s="3" customFormat="1" ht="17.25">
      <c r="A26" s="26"/>
      <c r="B26" s="179" t="s">
        <v>387</v>
      </c>
      <c r="C26" s="90"/>
      <c r="D26" s="90"/>
      <c r="E26" s="169">
        <f>SUM(Cashflows!F21:G21)</f>
        <v>0</v>
      </c>
      <c r="G26" s="4" t="s">
        <v>56</v>
      </c>
    </row>
    <row r="27" spans="1:8" s="3" customFormat="1" ht="18" customHeight="1">
      <c r="A27" s="142"/>
      <c r="B27" s="176" t="s">
        <v>57</v>
      </c>
      <c r="C27" s="90"/>
      <c r="D27" s="90"/>
      <c r="E27" s="169">
        <f>SUM(Cashflows!F28:G28)</f>
        <v>0</v>
      </c>
      <c r="G27" s="4" t="s">
        <v>58</v>
      </c>
    </row>
    <row r="28" spans="1:8" s="3" customFormat="1" ht="16.7" customHeight="1">
      <c r="A28" s="142"/>
      <c r="B28" s="144"/>
      <c r="C28" s="90"/>
      <c r="D28" s="90" t="s">
        <v>59</v>
      </c>
      <c r="E28" s="159"/>
    </row>
    <row r="29" spans="1:8" s="3" customFormat="1" ht="17.45" customHeight="1">
      <c r="A29" s="142"/>
      <c r="B29" s="176" t="s">
        <v>60</v>
      </c>
      <c r="C29" s="169">
        <f>Cashflows!D30</f>
        <v>0</v>
      </c>
      <c r="D29" s="90">
        <v>0.15</v>
      </c>
      <c r="E29" s="213">
        <f>C29*D29</f>
        <v>0</v>
      </c>
      <c r="G29" s="4" t="s">
        <v>61</v>
      </c>
    </row>
    <row r="30" spans="1:8" s="3" customFormat="1" ht="18.600000000000001" customHeight="1">
      <c r="A30" s="142"/>
      <c r="B30" s="144"/>
      <c r="C30" s="90"/>
      <c r="D30" s="90"/>
      <c r="E30" s="159"/>
    </row>
    <row r="31" spans="1:8" s="3" customFormat="1" ht="17.25">
      <c r="A31" s="142"/>
      <c r="B31" s="171" t="s">
        <v>62</v>
      </c>
      <c r="C31" s="156"/>
      <c r="D31" s="86"/>
      <c r="E31" s="169">
        <f>SUM(E21:E27,E29)</f>
        <v>0</v>
      </c>
    </row>
    <row r="32" spans="1:8" s="3" customFormat="1" ht="14.25">
      <c r="A32" s="142"/>
      <c r="B32" s="26"/>
      <c r="C32" s="64"/>
      <c r="D32" s="64"/>
      <c r="E32" s="64"/>
    </row>
    <row r="33" spans="1:7" ht="20.25">
      <c r="A33" s="142"/>
      <c r="B33" s="186" t="s">
        <v>63</v>
      </c>
      <c r="C33" s="189"/>
      <c r="D33" s="189"/>
      <c r="E33" s="190"/>
    </row>
    <row r="34" spans="1:7" ht="17.25">
      <c r="A34" s="142"/>
      <c r="B34" s="179" t="s">
        <v>64</v>
      </c>
      <c r="C34" s="158"/>
      <c r="D34" s="90"/>
      <c r="E34" s="169">
        <f>SUM(Cashflows!F36:G36)</f>
        <v>0</v>
      </c>
      <c r="G34" s="4" t="s">
        <v>65</v>
      </c>
    </row>
    <row r="35" spans="1:7" ht="17.25">
      <c r="A35" s="142"/>
      <c r="B35" s="179" t="s">
        <v>66</v>
      </c>
      <c r="C35" s="158"/>
      <c r="D35" s="90"/>
      <c r="E35" s="169">
        <f>SUM(Cashflows!F37:G37)</f>
        <v>0</v>
      </c>
      <c r="G35" s="4" t="s">
        <v>65</v>
      </c>
    </row>
    <row r="36" spans="1:7" ht="17.25">
      <c r="A36" s="142"/>
      <c r="B36" s="179" t="s">
        <v>388</v>
      </c>
      <c r="C36" s="158"/>
      <c r="D36" s="158"/>
      <c r="E36" s="169">
        <f>SUM(Cashflows!F42:G42)</f>
        <v>0</v>
      </c>
      <c r="G36" s="4" t="s">
        <v>68</v>
      </c>
    </row>
    <row r="37" spans="1:7" ht="17.25">
      <c r="A37" s="142"/>
      <c r="B37" s="176" t="s">
        <v>69</v>
      </c>
      <c r="C37" s="173"/>
      <c r="D37" s="90"/>
      <c r="E37" s="169">
        <f>Cashflows!D55-SUM(Cashflows!F55:G55)</f>
        <v>0</v>
      </c>
      <c r="G37" s="4" t="s">
        <v>70</v>
      </c>
    </row>
    <row r="38" spans="1:7" ht="16.5">
      <c r="A38" s="142"/>
      <c r="B38" s="157"/>
      <c r="C38" s="158"/>
      <c r="D38" s="90"/>
      <c r="E38" s="170"/>
    </row>
    <row r="39" spans="1:7" ht="17.25">
      <c r="A39" s="142"/>
      <c r="B39" s="157" t="s">
        <v>71</v>
      </c>
      <c r="C39" s="158"/>
      <c r="D39" s="90"/>
      <c r="E39" s="169">
        <f>SUM(E34,E35,E36,E37)</f>
        <v>0</v>
      </c>
    </row>
    <row r="40" spans="1:7" ht="16.5">
      <c r="A40" s="142"/>
      <c r="B40" s="157"/>
      <c r="C40" s="158"/>
      <c r="D40" s="90" t="s">
        <v>72</v>
      </c>
      <c r="E40" s="170"/>
    </row>
    <row r="41" spans="1:7" ht="17.25">
      <c r="A41" s="142"/>
      <c r="B41" s="171" t="s">
        <v>73</v>
      </c>
      <c r="C41" s="160"/>
      <c r="D41" s="161">
        <v>0.75</v>
      </c>
      <c r="E41" s="169">
        <f>MIN(E39,D41*E31)</f>
        <v>0</v>
      </c>
      <c r="G41" s="1" t="s">
        <v>74</v>
      </c>
    </row>
    <row r="42" spans="1:7">
      <c r="A42" s="142"/>
      <c r="B42" s="142"/>
      <c r="C42" s="142"/>
      <c r="D42" s="143"/>
      <c r="E42" s="143"/>
    </row>
    <row r="43" spans="1:7" ht="20.25">
      <c r="A43" s="142"/>
      <c r="B43" s="162" t="s">
        <v>75</v>
      </c>
      <c r="C43" s="163"/>
      <c r="D43" s="163"/>
      <c r="E43" s="164"/>
    </row>
    <row r="44" spans="1:7" ht="34.5">
      <c r="A44" s="142"/>
      <c r="B44" s="166"/>
      <c r="C44" s="155" t="s">
        <v>76</v>
      </c>
      <c r="D44" s="140" t="s">
        <v>77</v>
      </c>
      <c r="E44" s="139" t="s">
        <v>75</v>
      </c>
      <c r="F44"/>
    </row>
    <row r="45" spans="1:7" ht="15.6" customHeight="1">
      <c r="A45" s="142"/>
      <c r="B45" s="167"/>
      <c r="C45" s="141" t="s">
        <v>36</v>
      </c>
      <c r="D45" s="141" t="s">
        <v>36</v>
      </c>
      <c r="E45" s="168" t="s">
        <v>37</v>
      </c>
    </row>
    <row r="46" spans="1:7" ht="15.6" customHeight="1">
      <c r="A46" s="142"/>
      <c r="B46" s="279" t="s">
        <v>38</v>
      </c>
      <c r="C46" s="369">
        <v>0</v>
      </c>
      <c r="D46" s="369">
        <v>0</v>
      </c>
      <c r="E46" s="288" t="e">
        <f t="shared" ref="E46:E48" si="1">C46/D46</f>
        <v>#DIV/0!</v>
      </c>
    </row>
    <row r="47" spans="1:7" ht="15.6" customHeight="1">
      <c r="A47" s="142"/>
      <c r="B47" s="279" t="s">
        <v>39</v>
      </c>
      <c r="C47" s="369">
        <v>0</v>
      </c>
      <c r="D47" s="369">
        <v>0</v>
      </c>
      <c r="E47" s="288" t="e">
        <f t="shared" si="1"/>
        <v>#DIV/0!</v>
      </c>
    </row>
    <row r="48" spans="1:7" ht="15.6" customHeight="1">
      <c r="A48" s="142"/>
      <c r="B48" s="279" t="s">
        <v>40</v>
      </c>
      <c r="C48" s="369">
        <v>0</v>
      </c>
      <c r="D48" s="369">
        <v>0</v>
      </c>
      <c r="E48" s="288" t="e">
        <f t="shared" si="1"/>
        <v>#DIV/0!</v>
      </c>
    </row>
    <row r="49" spans="1:7" ht="20.25">
      <c r="A49" s="142"/>
      <c r="B49" s="183" t="s">
        <v>41</v>
      </c>
      <c r="C49" s="169">
        <f>E59</f>
        <v>0</v>
      </c>
      <c r="D49" s="370">
        <v>0</v>
      </c>
      <c r="E49" s="209" t="e">
        <f>C49/D49</f>
        <v>#DIV/0!</v>
      </c>
    </row>
    <row r="50" spans="1:7">
      <c r="A50" s="142"/>
      <c r="B50" s="142"/>
      <c r="C50" s="142"/>
      <c r="D50" s="143"/>
      <c r="E50" s="143"/>
    </row>
    <row r="51" spans="1:7" ht="20.25">
      <c r="A51" s="142"/>
      <c r="B51" s="186" t="s">
        <v>78</v>
      </c>
      <c r="C51" s="189"/>
      <c r="D51" s="189"/>
      <c r="E51" s="189"/>
    </row>
    <row r="52" spans="1:7" ht="17.25">
      <c r="A52" s="142"/>
      <c r="B52" s="157" t="s">
        <v>79</v>
      </c>
      <c r="C52" s="158"/>
      <c r="D52" s="143"/>
      <c r="E52" s="200"/>
      <c r="G52" s="1" t="s">
        <v>80</v>
      </c>
    </row>
    <row r="53" spans="1:7" ht="17.25">
      <c r="A53" s="142"/>
      <c r="B53" s="157" t="s">
        <v>81</v>
      </c>
      <c r="C53" s="158"/>
      <c r="D53" s="143"/>
      <c r="E53" s="169">
        <f>SUM(Funding!K6:P6)</f>
        <v>0</v>
      </c>
      <c r="G53" s="1" t="s">
        <v>82</v>
      </c>
    </row>
    <row r="54" spans="1:7" ht="17.25">
      <c r="A54" s="142"/>
      <c r="B54" s="157" t="s">
        <v>83</v>
      </c>
      <c r="C54" s="158"/>
      <c r="D54" s="143"/>
      <c r="E54" s="169">
        <f>Funding!M88</f>
        <v>0</v>
      </c>
      <c r="G54" s="1" t="s">
        <v>84</v>
      </c>
    </row>
    <row r="55" spans="1:7" ht="16.5">
      <c r="A55" s="142"/>
      <c r="B55" s="157"/>
      <c r="C55" s="158"/>
      <c r="D55" s="90" t="s">
        <v>85</v>
      </c>
      <c r="E55" s="158"/>
    </row>
    <row r="56" spans="1:7" ht="17.25">
      <c r="A56" s="142"/>
      <c r="B56" s="157" t="s">
        <v>86</v>
      </c>
      <c r="C56" s="169">
        <f>Funding!J8</f>
        <v>0</v>
      </c>
      <c r="D56" s="197">
        <v>0.5</v>
      </c>
      <c r="E56" s="169">
        <f>C56*D56</f>
        <v>0</v>
      </c>
      <c r="G56" s="1" t="s">
        <v>87</v>
      </c>
    </row>
    <row r="57" spans="1:7" ht="18.600000000000001" customHeight="1">
      <c r="A57" s="142"/>
      <c r="B57" s="157" t="s">
        <v>88</v>
      </c>
      <c r="C57" s="173"/>
      <c r="D57" s="143"/>
      <c r="E57" s="169">
        <f>Funding!M90</f>
        <v>0</v>
      </c>
      <c r="G57" s="1" t="s">
        <v>89</v>
      </c>
    </row>
    <row r="58" spans="1:7" ht="16.5">
      <c r="A58" s="142"/>
      <c r="B58" s="157"/>
      <c r="C58" s="158"/>
      <c r="D58" s="143"/>
      <c r="E58" s="158"/>
    </row>
    <row r="59" spans="1:7" ht="17.25">
      <c r="A59" s="142"/>
      <c r="B59" s="110" t="s">
        <v>90</v>
      </c>
      <c r="C59" s="160"/>
      <c r="D59" s="198"/>
      <c r="E59" s="281">
        <f>SUM(E52,E53,E54,E56:E57)</f>
        <v>0</v>
      </c>
    </row>
    <row r="60" spans="1:7">
      <c r="A60" s="142"/>
      <c r="B60" s="165" t="s">
        <v>91</v>
      </c>
      <c r="C60" s="142"/>
      <c r="D60" s="143"/>
      <c r="E60" s="143"/>
    </row>
    <row r="61" spans="1:7">
      <c r="A61" s="142"/>
      <c r="B61" s="165" t="s">
        <v>92</v>
      </c>
      <c r="C61" s="142"/>
      <c r="D61" s="143"/>
      <c r="E61" s="143"/>
    </row>
  </sheetData>
  <conditionalFormatting sqref="D16:D17">
    <cfRule type="cellIs" dxfId="2" priority="1" operator="greaterThan">
      <formula>0.35</formula>
    </cfRule>
  </conditionalFormatting>
  <conditionalFormatting sqref="E6:E9">
    <cfRule type="cellIs" dxfId="1" priority="11" operator="lessThan">
      <formula>1</formula>
    </cfRule>
  </conditionalFormatting>
  <conditionalFormatting sqref="E46:E49">
    <cfRule type="cellIs" dxfId="0" priority="10" operator="lessThan">
      <formula>0.75</formula>
    </cfRule>
  </conditionalFormatting>
  <pageMargins left="0.74803149606299213" right="0.74803149606299213" top="0.98425196850393704" bottom="0.98425196850393704" header="0.51181102362204722" footer="0.51181102362204722"/>
  <pageSetup paperSize="8" scale="65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theme="0"/>
    <pageSetUpPr fitToPage="1"/>
  </sheetPr>
  <dimension ref="A1:Q50"/>
  <sheetViews>
    <sheetView showGridLines="0" view="pageBreakPreview" topLeftCell="A22" zoomScale="110" zoomScaleNormal="85" zoomScaleSheetLayoutView="110" workbookViewId="0">
      <selection activeCell="F34" sqref="F34"/>
    </sheetView>
  </sheetViews>
  <sheetFormatPr defaultRowHeight="12.75"/>
  <cols>
    <col min="1" max="1" width="2.85546875" customWidth="1"/>
    <col min="2" max="2" width="57.85546875" customWidth="1"/>
    <col min="3" max="3" width="4.5703125" style="3" customWidth="1"/>
    <col min="4" max="4" width="24.5703125" style="3" customWidth="1"/>
    <col min="5" max="5" width="14.5703125" style="3" customWidth="1"/>
    <col min="6" max="6" width="25.42578125" style="3" customWidth="1"/>
    <col min="7" max="7" width="2.85546875" style="3" customWidth="1"/>
    <col min="8" max="8" width="21.5703125" style="3" customWidth="1"/>
    <col min="9" max="9" width="2.85546875" style="3" customWidth="1"/>
    <col min="10" max="10" width="3" style="24" customWidth="1"/>
    <col min="11" max="11" width="13.85546875" style="3" customWidth="1"/>
    <col min="12" max="12" width="13.85546875" style="3" hidden="1" customWidth="1"/>
    <col min="13" max="14" width="13.85546875" style="3" customWidth="1"/>
    <col min="15" max="16" width="10.85546875" style="3" customWidth="1"/>
  </cols>
  <sheetData>
    <row r="1" spans="1:17" ht="40.5">
      <c r="A1" s="180" t="s">
        <v>93</v>
      </c>
      <c r="B1" s="180"/>
      <c r="C1" s="180"/>
      <c r="D1" s="180"/>
      <c r="E1" s="180"/>
      <c r="F1" s="180"/>
      <c r="G1" s="180"/>
      <c r="H1" s="180"/>
      <c r="I1" s="180"/>
      <c r="J1" s="182"/>
      <c r="L1" s="4" t="s">
        <v>94</v>
      </c>
      <c r="P1" s="4"/>
      <c r="Q1" s="4"/>
    </row>
    <row r="2" spans="1:17" s="3" customFormat="1" ht="30.6" customHeight="1">
      <c r="A2" s="108" t="s">
        <v>0</v>
      </c>
      <c r="B2" s="72"/>
      <c r="C2" s="64"/>
      <c r="D2" s="332" t="s">
        <v>95</v>
      </c>
      <c r="E2" s="332" t="s">
        <v>96</v>
      </c>
      <c r="F2" s="332" t="s">
        <v>97</v>
      </c>
      <c r="G2" s="64"/>
      <c r="H2" s="332" t="s">
        <v>98</v>
      </c>
      <c r="I2" s="75"/>
      <c r="J2" s="71"/>
      <c r="Q2"/>
    </row>
    <row r="3" spans="1:17" s="3" customFormat="1" ht="24.75" customHeight="1">
      <c r="A3" s="64"/>
      <c r="B3" s="72"/>
      <c r="C3" s="64"/>
      <c r="D3" s="333"/>
      <c r="E3" s="333"/>
      <c r="F3" s="333"/>
      <c r="G3" s="64"/>
      <c r="H3" s="333"/>
      <c r="I3" s="75"/>
      <c r="J3" s="71"/>
      <c r="Q3"/>
    </row>
    <row r="4" spans="1:17" s="3" customFormat="1" ht="14.25">
      <c r="A4" s="64"/>
      <c r="B4" s="64"/>
      <c r="C4" s="64"/>
      <c r="D4" s="70" t="s">
        <v>36</v>
      </c>
      <c r="E4" s="70" t="s">
        <v>36</v>
      </c>
      <c r="F4" s="70" t="s">
        <v>36</v>
      </c>
      <c r="G4" s="64"/>
      <c r="H4" s="70" t="s">
        <v>36</v>
      </c>
      <c r="I4" s="64"/>
      <c r="J4" s="71"/>
      <c r="Q4"/>
    </row>
    <row r="5" spans="1:17" s="3" customFormat="1" ht="15" customHeight="1">
      <c r="A5" s="191" t="s">
        <v>44</v>
      </c>
      <c r="B5" s="64"/>
      <c r="C5" s="64"/>
      <c r="D5" s="64"/>
      <c r="E5" s="64"/>
      <c r="F5" s="64"/>
      <c r="G5" s="64"/>
      <c r="H5" s="64"/>
      <c r="I5" s="64"/>
      <c r="J5" s="71"/>
      <c r="Q5"/>
    </row>
    <row r="6" spans="1:17" s="3" customFormat="1" ht="16.5">
      <c r="A6" s="26"/>
      <c r="B6" s="192" t="s">
        <v>99</v>
      </c>
      <c r="C6" s="78"/>
      <c r="D6" s="78"/>
      <c r="E6" s="78"/>
      <c r="F6" s="78"/>
      <c r="G6" s="78"/>
      <c r="H6" s="78"/>
      <c r="I6" s="64"/>
      <c r="J6" s="71"/>
      <c r="Q6"/>
    </row>
    <row r="7" spans="1:17" s="3" customFormat="1" ht="14.1" customHeight="1">
      <c r="A7" s="26"/>
      <c r="B7" s="76" t="s">
        <v>100</v>
      </c>
      <c r="C7" s="78"/>
      <c r="D7" s="78"/>
      <c r="E7" s="78"/>
      <c r="F7" s="78"/>
      <c r="G7" s="78"/>
      <c r="H7" s="78"/>
      <c r="I7" s="64"/>
      <c r="J7" s="71"/>
      <c r="Q7"/>
    </row>
    <row r="8" spans="1:17" s="3" customFormat="1" ht="15" customHeight="1">
      <c r="A8" s="26"/>
      <c r="B8" s="149" t="s">
        <v>101</v>
      </c>
      <c r="C8" s="78"/>
      <c r="D8" s="369">
        <v>0</v>
      </c>
      <c r="E8" s="78"/>
      <c r="F8" s="204">
        <f>D8</f>
        <v>0</v>
      </c>
      <c r="G8" s="194"/>
      <c r="H8" s="78"/>
      <c r="I8" s="134"/>
      <c r="J8" s="71"/>
      <c r="L8" s="3" t="s">
        <v>102</v>
      </c>
      <c r="Q8"/>
    </row>
    <row r="9" spans="1:17" s="3" customFormat="1" ht="14.1" hidden="1" customHeight="1">
      <c r="A9" s="26"/>
      <c r="B9" s="149" t="s">
        <v>103</v>
      </c>
      <c r="C9" s="78"/>
      <c r="D9" s="369">
        <v>0</v>
      </c>
      <c r="E9" s="193"/>
      <c r="F9" s="133"/>
      <c r="G9" s="194"/>
      <c r="H9" s="193"/>
      <c r="I9" s="134"/>
      <c r="J9" s="71"/>
      <c r="Q9"/>
    </row>
    <row r="10" spans="1:17" s="3" customFormat="1" ht="15" customHeight="1">
      <c r="A10" s="26"/>
      <c r="B10" s="149" t="s">
        <v>104</v>
      </c>
      <c r="C10" s="78"/>
      <c r="D10" s="369">
        <v>0</v>
      </c>
      <c r="E10" s="78"/>
      <c r="F10" s="204">
        <f>D10</f>
        <v>0</v>
      </c>
      <c r="G10" s="194"/>
      <c r="H10" s="78"/>
      <c r="I10" s="134"/>
      <c r="J10" s="71"/>
      <c r="L10" s="3" t="s">
        <v>105</v>
      </c>
      <c r="Q10"/>
    </row>
    <row r="11" spans="1:17" s="3" customFormat="1" ht="13.35" customHeight="1">
      <c r="A11" s="26"/>
      <c r="B11" s="149"/>
      <c r="C11" s="78"/>
      <c r="D11" s="133"/>
      <c r="E11" s="133"/>
      <c r="F11" s="133"/>
      <c r="G11" s="133"/>
      <c r="H11" s="133"/>
      <c r="I11" s="121"/>
      <c r="J11" s="71"/>
      <c r="Q11"/>
    </row>
    <row r="12" spans="1:17" s="3" customFormat="1" ht="16.5">
      <c r="A12" s="26"/>
      <c r="B12" s="192" t="s">
        <v>106</v>
      </c>
      <c r="C12" s="78"/>
      <c r="D12" s="133"/>
      <c r="E12" s="133"/>
      <c r="F12" s="133"/>
      <c r="G12" s="133"/>
      <c r="H12" s="133"/>
      <c r="I12" s="121"/>
      <c r="J12" s="71"/>
      <c r="Q12"/>
    </row>
    <row r="13" spans="1:17" s="3" customFormat="1" ht="14.1" customHeight="1">
      <c r="A13" s="26"/>
      <c r="B13" s="149" t="s">
        <v>107</v>
      </c>
      <c r="C13" s="78"/>
      <c r="D13" s="369">
        <v>0</v>
      </c>
      <c r="E13" s="369">
        <v>0</v>
      </c>
      <c r="F13" s="204">
        <f>MAX(D13-E13,0)</f>
        <v>0</v>
      </c>
      <c r="G13" s="194"/>
      <c r="H13" s="369">
        <v>0</v>
      </c>
      <c r="I13" s="134"/>
      <c r="J13" s="71"/>
      <c r="L13" s="3" t="s">
        <v>108</v>
      </c>
      <c r="Q13"/>
    </row>
    <row r="14" spans="1:17" s="3" customFormat="1" ht="15" customHeight="1">
      <c r="A14" s="26"/>
      <c r="B14" s="149" t="s">
        <v>109</v>
      </c>
      <c r="C14" s="78"/>
      <c r="D14" s="369">
        <v>0</v>
      </c>
      <c r="E14" s="369">
        <v>0</v>
      </c>
      <c r="F14" s="204">
        <f>MAX(D14-E14,0)</f>
        <v>0</v>
      </c>
      <c r="G14" s="194"/>
      <c r="H14" s="369">
        <v>0</v>
      </c>
      <c r="I14" s="134"/>
      <c r="J14" s="71"/>
      <c r="L14" s="3" t="s">
        <v>108</v>
      </c>
      <c r="Q14"/>
    </row>
    <row r="15" spans="1:17" s="3" customFormat="1" ht="15" customHeight="1">
      <c r="A15" s="26"/>
      <c r="B15" s="149" t="s">
        <v>110</v>
      </c>
      <c r="C15" s="78"/>
      <c r="D15" s="369">
        <v>0</v>
      </c>
      <c r="E15" s="369">
        <v>0</v>
      </c>
      <c r="F15" s="204">
        <f>MAX(D15-E15,0)</f>
        <v>0</v>
      </c>
      <c r="G15" s="194"/>
      <c r="H15" s="369">
        <v>0</v>
      </c>
      <c r="I15" s="134"/>
      <c r="J15" s="71"/>
      <c r="L15" s="3" t="s">
        <v>108</v>
      </c>
      <c r="Q15"/>
    </row>
    <row r="16" spans="1:17" s="3" customFormat="1" ht="15" customHeight="1">
      <c r="A16" s="26"/>
      <c r="B16" s="149" t="s">
        <v>111</v>
      </c>
      <c r="C16" s="78"/>
      <c r="D16" s="369">
        <v>0</v>
      </c>
      <c r="E16" s="369">
        <v>0</v>
      </c>
      <c r="F16" s="204">
        <f>MAX(D16-E16,0)</f>
        <v>0</v>
      </c>
      <c r="G16" s="194"/>
      <c r="H16" s="369">
        <v>0</v>
      </c>
      <c r="I16" s="134"/>
      <c r="J16" s="71"/>
      <c r="L16" s="3" t="s">
        <v>108</v>
      </c>
      <c r="Q16"/>
    </row>
    <row r="17" spans="1:17" s="3" customFormat="1" ht="12.75" customHeight="1">
      <c r="A17" s="26"/>
      <c r="B17" s="77"/>
      <c r="C17" s="78"/>
      <c r="D17" s="133"/>
      <c r="E17" s="133"/>
      <c r="F17" s="133"/>
      <c r="G17" s="133"/>
      <c r="H17" s="133"/>
      <c r="I17" s="121"/>
      <c r="J17" s="71"/>
      <c r="Q17"/>
    </row>
    <row r="18" spans="1:17" s="3" customFormat="1" ht="16.5">
      <c r="A18" s="26"/>
      <c r="B18" s="192" t="s">
        <v>112</v>
      </c>
      <c r="C18" s="78"/>
      <c r="D18" s="133"/>
      <c r="E18" s="133"/>
      <c r="F18" s="133"/>
      <c r="G18" s="133"/>
      <c r="H18" s="133"/>
      <c r="I18" s="121"/>
      <c r="J18" s="71"/>
      <c r="Q18"/>
    </row>
    <row r="19" spans="1:17" ht="15" customHeight="1">
      <c r="A19" s="26"/>
      <c r="B19" s="149" t="s">
        <v>113</v>
      </c>
      <c r="C19" s="78"/>
      <c r="D19" s="369">
        <v>0</v>
      </c>
      <c r="E19" s="369">
        <v>0</v>
      </c>
      <c r="F19" s="204">
        <f>MAX(D19-E19,0)</f>
        <v>0</v>
      </c>
      <c r="G19" s="194"/>
      <c r="H19" s="369">
        <v>0</v>
      </c>
      <c r="I19" s="134"/>
      <c r="J19" s="71"/>
      <c r="L19" s="3" t="s">
        <v>114</v>
      </c>
    </row>
    <row r="20" spans="1:17" ht="15" customHeight="1">
      <c r="A20" s="26"/>
      <c r="B20" s="149"/>
      <c r="C20" s="78"/>
      <c r="D20" s="133"/>
      <c r="E20" s="133"/>
      <c r="F20" s="133"/>
      <c r="G20" s="133"/>
      <c r="H20" s="133"/>
      <c r="I20" s="134"/>
      <c r="J20" s="71"/>
    </row>
    <row r="21" spans="1:17" ht="16.5">
      <c r="A21" s="26"/>
      <c r="B21" s="192" t="s">
        <v>115</v>
      </c>
      <c r="C21" s="78"/>
      <c r="D21" s="201">
        <f>SUM(D8,D10,D13:D16,D19)</f>
        <v>0</v>
      </c>
      <c r="E21" s="133"/>
      <c r="F21" s="295">
        <f>SUM(F8:F10,F13:F16,F19)</f>
        <v>0</v>
      </c>
      <c r="G21" s="133"/>
      <c r="H21" s="133"/>
      <c r="I21" s="121"/>
      <c r="J21" s="71"/>
      <c r="L21" s="24" t="s">
        <v>116</v>
      </c>
    </row>
    <row r="22" spans="1:17" ht="16.5">
      <c r="A22" s="26"/>
      <c r="B22" s="192"/>
      <c r="C22" s="78"/>
      <c r="D22" s="133"/>
      <c r="E22" s="133"/>
      <c r="F22" s="133"/>
      <c r="G22" s="133"/>
      <c r="H22" s="133"/>
      <c r="I22" s="121"/>
      <c r="J22" s="71"/>
    </row>
    <row r="23" spans="1:17" ht="17.25">
      <c r="A23" s="191" t="s">
        <v>45</v>
      </c>
      <c r="B23" s="77"/>
      <c r="C23" s="78"/>
      <c r="D23" s="133"/>
      <c r="E23" s="133"/>
      <c r="F23" s="133"/>
      <c r="G23" s="133"/>
      <c r="H23" s="133"/>
      <c r="I23" s="121"/>
      <c r="J23" s="71"/>
    </row>
    <row r="24" spans="1:17" ht="16.5">
      <c r="A24" s="26"/>
      <c r="B24" s="192" t="s">
        <v>117</v>
      </c>
      <c r="C24" s="78"/>
      <c r="D24" s="133"/>
      <c r="E24" s="133"/>
      <c r="F24" s="133"/>
      <c r="G24" s="133"/>
      <c r="H24" s="133"/>
      <c r="I24" s="121"/>
      <c r="J24" s="71"/>
      <c r="L24" s="3" t="s">
        <v>118</v>
      </c>
    </row>
    <row r="25" spans="1:17" ht="16.5">
      <c r="A25" s="26"/>
      <c r="B25" s="149" t="s">
        <v>119</v>
      </c>
      <c r="C25" s="78"/>
      <c r="D25" s="369">
        <v>0</v>
      </c>
      <c r="E25" s="369">
        <v>0</v>
      </c>
      <c r="F25" s="204">
        <f>MAX(D25-E25,0)</f>
        <v>0</v>
      </c>
      <c r="G25" s="194"/>
      <c r="H25" s="369">
        <v>0</v>
      </c>
      <c r="I25" s="134"/>
      <c r="J25" s="71"/>
    </row>
    <row r="26" spans="1:17" ht="16.5">
      <c r="A26" s="26"/>
      <c r="B26" s="149" t="s">
        <v>120</v>
      </c>
      <c r="C26" s="78"/>
      <c r="D26" s="369">
        <v>0</v>
      </c>
      <c r="E26" s="369">
        <v>0</v>
      </c>
      <c r="F26" s="204">
        <f>MAX(D26-E26,0)</f>
        <v>0</v>
      </c>
      <c r="G26" s="194"/>
      <c r="H26" s="369">
        <v>0</v>
      </c>
      <c r="I26" s="134"/>
      <c r="J26" s="71"/>
    </row>
    <row r="27" spans="1:17" ht="16.5">
      <c r="A27" s="26"/>
      <c r="B27" s="149"/>
      <c r="C27" s="78"/>
      <c r="D27" s="133"/>
      <c r="E27" s="133"/>
      <c r="F27" s="133"/>
      <c r="G27" s="133"/>
      <c r="H27" s="133"/>
      <c r="I27" s="121"/>
      <c r="J27" s="71"/>
    </row>
    <row r="28" spans="1:17" ht="16.5">
      <c r="A28" s="26"/>
      <c r="B28" s="195" t="s">
        <v>121</v>
      </c>
      <c r="C28" s="78"/>
      <c r="D28" s="133"/>
      <c r="E28" s="133"/>
      <c r="F28" s="133"/>
      <c r="G28" s="133"/>
      <c r="H28" s="133"/>
      <c r="I28" s="121"/>
      <c r="J28" s="71"/>
      <c r="L28" s="3" t="s">
        <v>122</v>
      </c>
    </row>
    <row r="29" spans="1:17" ht="16.5">
      <c r="A29" s="26"/>
      <c r="B29" s="149" t="s">
        <v>123</v>
      </c>
      <c r="C29" s="78"/>
      <c r="D29" s="369">
        <v>0</v>
      </c>
      <c r="E29" s="369">
        <v>0</v>
      </c>
      <c r="F29" s="204">
        <f>MAX(D29-E29,0)</f>
        <v>0</v>
      </c>
      <c r="G29" s="194"/>
      <c r="H29" s="369">
        <v>0</v>
      </c>
      <c r="I29" s="134"/>
      <c r="J29" s="71"/>
      <c r="L29" s="3" t="s">
        <v>124</v>
      </c>
    </row>
    <row r="30" spans="1:17" ht="16.5">
      <c r="A30" s="26"/>
      <c r="B30" s="149"/>
      <c r="C30" s="78"/>
      <c r="D30" s="80"/>
      <c r="E30" s="80"/>
      <c r="F30" s="80"/>
      <c r="G30" s="80"/>
      <c r="H30" s="196"/>
      <c r="I30" s="134"/>
      <c r="J30" s="71"/>
    </row>
    <row r="31" spans="1:17" ht="16.5">
      <c r="A31" s="26"/>
      <c r="B31" s="192" t="s">
        <v>125</v>
      </c>
      <c r="C31" s="78"/>
      <c r="D31" s="201">
        <f>SUM(D25:D26,D29)</f>
        <v>0</v>
      </c>
      <c r="E31" s="199"/>
      <c r="F31" s="201">
        <f>SUM(F25:F26,F29)</f>
        <v>0</v>
      </c>
      <c r="G31" s="80"/>
      <c r="H31" s="196"/>
      <c r="I31" s="117"/>
      <c r="J31" s="71"/>
    </row>
    <row r="32" spans="1:17" ht="16.5">
      <c r="A32" s="26"/>
      <c r="B32" s="77"/>
      <c r="C32" s="78"/>
      <c r="D32" s="199"/>
      <c r="E32" s="199"/>
      <c r="F32" s="199" t="s">
        <v>395</v>
      </c>
      <c r="G32" s="80"/>
      <c r="H32" s="196"/>
      <c r="I32" s="117"/>
      <c r="J32" s="71"/>
    </row>
    <row r="33" spans="1:17" ht="17.25">
      <c r="A33" s="26"/>
      <c r="B33" s="111"/>
      <c r="C33" s="64"/>
      <c r="D33" s="199"/>
      <c r="E33" s="199"/>
      <c r="F33" s="243">
        <v>0.25</v>
      </c>
      <c r="G33" s="120"/>
      <c r="H33" s="120"/>
      <c r="I33" s="117"/>
      <c r="J33" s="71"/>
    </row>
    <row r="34" spans="1:17" ht="16.5">
      <c r="A34" s="26"/>
      <c r="B34" s="45" t="s">
        <v>126</v>
      </c>
      <c r="C34" s="64"/>
      <c r="D34" s="199"/>
      <c r="E34" s="199"/>
      <c r="F34" s="201">
        <f>Summary!C9*'Liquid Assets'!F33</f>
        <v>0</v>
      </c>
      <c r="G34" s="73"/>
      <c r="H34" s="120"/>
      <c r="I34" s="117"/>
      <c r="J34" s="71"/>
    </row>
    <row r="35" spans="1:17" ht="16.5">
      <c r="A35" s="26"/>
      <c r="B35" s="45"/>
      <c r="C35" s="64"/>
      <c r="D35" s="199"/>
      <c r="E35" s="199"/>
      <c r="F35" s="199"/>
      <c r="G35" s="73"/>
      <c r="H35" s="73"/>
      <c r="I35" s="117"/>
      <c r="J35" s="71"/>
    </row>
    <row r="36" spans="1:17" ht="16.5">
      <c r="A36" s="26"/>
      <c r="B36" s="45" t="s">
        <v>127</v>
      </c>
      <c r="C36" s="64"/>
      <c r="D36" s="199"/>
      <c r="E36" s="199"/>
      <c r="F36" s="201">
        <f>MIN(F31,F34)</f>
        <v>0</v>
      </c>
      <c r="G36" s="73"/>
      <c r="H36" s="73"/>
      <c r="I36" s="117"/>
      <c r="J36" s="71"/>
    </row>
    <row r="37" spans="1:17" ht="16.5">
      <c r="A37" s="26"/>
      <c r="B37" s="45"/>
      <c r="C37" s="64"/>
      <c r="D37" s="199"/>
      <c r="E37" s="199"/>
      <c r="F37" s="199"/>
      <c r="G37" s="73"/>
      <c r="H37" s="73"/>
      <c r="I37" s="117"/>
      <c r="J37" s="71"/>
    </row>
    <row r="38" spans="1:17" ht="16.5">
      <c r="A38" s="26"/>
      <c r="B38" s="45" t="s">
        <v>128</v>
      </c>
      <c r="C38" s="64"/>
      <c r="D38" s="199"/>
      <c r="E38" s="199"/>
      <c r="F38" s="201">
        <f>MAX(F31-F34,0)</f>
        <v>0</v>
      </c>
      <c r="G38" s="73"/>
      <c r="H38" s="73"/>
      <c r="I38" s="117"/>
      <c r="J38" s="71"/>
    </row>
    <row r="39" spans="1:17" ht="18.95" customHeight="1">
      <c r="A39" s="26"/>
      <c r="B39" s="45"/>
      <c r="C39" s="64"/>
      <c r="D39" s="199"/>
      <c r="E39" s="199"/>
      <c r="F39" s="73"/>
      <c r="G39" s="73"/>
      <c r="H39" s="73"/>
      <c r="I39" s="117"/>
      <c r="J39" s="71"/>
    </row>
    <row r="40" spans="1:17" s="3" customFormat="1" ht="16.5">
      <c r="A40" s="26"/>
      <c r="B40" s="192" t="s">
        <v>129</v>
      </c>
      <c r="C40" s="78"/>
      <c r="D40" s="199"/>
      <c r="E40" s="199"/>
      <c r="F40" s="201">
        <f>SUM(F21,F34)</f>
        <v>0</v>
      </c>
      <c r="G40" s="132"/>
      <c r="H40" s="64"/>
      <c r="I40" s="73"/>
      <c r="J40" s="71"/>
      <c r="Q40"/>
    </row>
    <row r="41" spans="1:17" s="3" customFormat="1" ht="16.5">
      <c r="A41" s="26"/>
      <c r="B41" s="192"/>
      <c r="C41" s="78"/>
      <c r="D41" s="199"/>
      <c r="E41" s="199"/>
      <c r="F41" s="199"/>
      <c r="G41" s="132"/>
      <c r="H41" s="64"/>
      <c r="I41" s="73"/>
      <c r="J41" s="71"/>
      <c r="Q41"/>
    </row>
    <row r="42" spans="1:17" s="3" customFormat="1" ht="15" customHeight="1">
      <c r="A42" s="199"/>
      <c r="B42" s="293" t="s">
        <v>405</v>
      </c>
      <c r="C42" s="78"/>
      <c r="D42" s="199"/>
      <c r="E42" s="199"/>
      <c r="F42" s="369">
        <v>0</v>
      </c>
      <c r="G42" s="194"/>
      <c r="H42" s="133"/>
      <c r="I42" s="199"/>
      <c r="J42" s="199"/>
      <c r="Q42"/>
    </row>
    <row r="43" spans="1:17" ht="17.100000000000001" customHeight="1">
      <c r="A43" s="26"/>
      <c r="B43" s="293" t="s">
        <v>406</v>
      </c>
      <c r="C43" s="78"/>
      <c r="D43" s="133"/>
      <c r="E43" s="133"/>
      <c r="F43" s="133"/>
      <c r="G43" s="194"/>
      <c r="H43" s="133"/>
      <c r="I43" s="64"/>
      <c r="J43" s="71"/>
    </row>
    <row r="44" spans="1:17" ht="17.100000000000001" customHeight="1">
      <c r="A44" s="26"/>
      <c r="B44" s="293"/>
      <c r="C44" s="78"/>
      <c r="D44" s="133"/>
      <c r="E44" s="133"/>
      <c r="F44" s="133"/>
      <c r="G44" s="194"/>
      <c r="H44" s="133"/>
      <c r="I44" s="64"/>
      <c r="J44" s="71"/>
    </row>
    <row r="45" spans="1:17" ht="16.5" customHeight="1">
      <c r="A45" s="26"/>
      <c r="B45" s="165" t="s">
        <v>130</v>
      </c>
      <c r="C45" s="217" t="s">
        <v>131</v>
      </c>
      <c r="D45" s="64"/>
      <c r="E45" s="64"/>
      <c r="F45" s="64"/>
      <c r="G45" s="64"/>
      <c r="H45" s="64"/>
      <c r="I45" s="64"/>
      <c r="J45" s="71"/>
    </row>
    <row r="46" spans="1:17" ht="16.5" customHeight="1">
      <c r="A46" s="26"/>
      <c r="B46" s="334" t="s">
        <v>404</v>
      </c>
      <c r="C46" s="334"/>
      <c r="D46" s="334"/>
      <c r="E46" s="334"/>
      <c r="F46" s="334"/>
      <c r="G46" s="334"/>
      <c r="H46" s="334"/>
      <c r="I46" s="334"/>
      <c r="J46" s="71"/>
    </row>
    <row r="47" spans="1:17" ht="14.1" customHeight="1">
      <c r="A47" s="142"/>
      <c r="B47" s="334" t="s">
        <v>396</v>
      </c>
      <c r="C47" s="334"/>
      <c r="D47" s="334"/>
      <c r="E47" s="334"/>
      <c r="F47" s="334"/>
      <c r="G47" s="334"/>
      <c r="H47" s="334"/>
      <c r="I47" s="334"/>
      <c r="J47" s="177"/>
    </row>
    <row r="48" spans="1:17" ht="11.25" customHeight="1">
      <c r="A48" s="142"/>
      <c r="B48" s="165"/>
      <c r="C48" s="143"/>
      <c r="D48" s="143"/>
      <c r="E48" s="143"/>
      <c r="F48" s="143"/>
      <c r="G48" s="143"/>
      <c r="H48" s="143"/>
      <c r="I48" s="143"/>
      <c r="J48" s="177"/>
    </row>
    <row r="49" ht="11.25" customHeight="1"/>
    <row r="50" ht="11.25" customHeight="1"/>
  </sheetData>
  <mergeCells count="6">
    <mergeCell ref="D2:D3"/>
    <mergeCell ref="H2:H3"/>
    <mergeCell ref="B47:I47"/>
    <mergeCell ref="E2:E3"/>
    <mergeCell ref="F2:F3"/>
    <mergeCell ref="B46:I46"/>
  </mergeCells>
  <hyperlinks>
    <hyperlink ref="C45" r:id="rId1" display="https://www.rbnz.govt.nz/financial-markets/domestic-markets/operational-information/repo-eligible-securities-and-haircuts" xr:uid="{1E84B87B-342A-4AAA-A219-E8A30F9A9325}"/>
  </hyperlinks>
  <pageMargins left="0.74803149606299213" right="0.74803149606299213" top="0.98425196850393704" bottom="0.98425196850393704" header="0.51181102362204722" footer="0.51181102362204722"/>
  <pageSetup paperSize="8" scale="91" orientation="landscape" r:id="rId2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theme="0"/>
    <pageSetUpPr fitToPage="1"/>
  </sheetPr>
  <dimension ref="A1:P71"/>
  <sheetViews>
    <sheetView showGridLines="0" tabSelected="1" view="pageBreakPreview" zoomScaleNormal="100" zoomScaleSheetLayoutView="100" workbookViewId="0">
      <selection activeCell="E7" sqref="E7"/>
    </sheetView>
  </sheetViews>
  <sheetFormatPr defaultRowHeight="12.75"/>
  <cols>
    <col min="1" max="1" width="2.85546875" customWidth="1"/>
    <col min="2" max="2" width="63.85546875" customWidth="1"/>
    <col min="3" max="3" width="2.85546875" style="3" customWidth="1"/>
    <col min="4" max="4" width="21.140625" style="3" customWidth="1"/>
    <col min="5" max="5" width="14.5703125" style="3" customWidth="1"/>
    <col min="6" max="6" width="20.85546875" style="3" customWidth="1"/>
    <col min="7" max="7" width="2.140625" style="3" customWidth="1"/>
    <col min="8" max="8" width="22.140625" style="3" customWidth="1"/>
    <col min="9" max="9" width="3.28515625" style="3" hidden="1" customWidth="1"/>
    <col min="10" max="10" width="24.140625" style="3" hidden="1" customWidth="1"/>
    <col min="11" max="11" width="13.85546875" style="3" customWidth="1"/>
    <col min="12" max="12" width="52.85546875" style="3" hidden="1" customWidth="1"/>
    <col min="13" max="13" width="13.85546875" style="3" hidden="1" customWidth="1"/>
    <col min="14" max="15" width="10.85546875" style="3" customWidth="1"/>
  </cols>
  <sheetData>
    <row r="1" spans="1:16" ht="40.5">
      <c r="A1" s="74"/>
      <c r="B1" s="336" t="s">
        <v>132</v>
      </c>
      <c r="C1" s="336"/>
      <c r="D1" s="336"/>
      <c r="E1" s="336"/>
      <c r="F1" s="336"/>
      <c r="G1" s="336"/>
      <c r="H1" s="336"/>
      <c r="I1" s="336"/>
      <c r="J1" s="336"/>
      <c r="L1" s="3" t="s">
        <v>94</v>
      </c>
      <c r="O1" s="4"/>
      <c r="P1" s="4"/>
    </row>
    <row r="2" spans="1:16" s="3" customFormat="1" ht="21" customHeight="1">
      <c r="A2" s="64"/>
      <c r="B2" s="108" t="s">
        <v>0</v>
      </c>
      <c r="C2" s="64"/>
      <c r="D2" s="332" t="s">
        <v>133</v>
      </c>
      <c r="E2" s="332" t="s">
        <v>398</v>
      </c>
      <c r="F2" s="332" t="s">
        <v>97</v>
      </c>
      <c r="G2" s="64"/>
      <c r="H2" s="332" t="s">
        <v>98</v>
      </c>
      <c r="I2" s="75"/>
      <c r="J2" s="332" t="s">
        <v>134</v>
      </c>
      <c r="P2"/>
    </row>
    <row r="3" spans="1:16" s="3" customFormat="1" ht="41.1" customHeight="1">
      <c r="A3" s="64"/>
      <c r="B3" s="79"/>
      <c r="C3" s="64"/>
      <c r="D3" s="333"/>
      <c r="E3" s="333"/>
      <c r="F3" s="333"/>
      <c r="G3" s="64"/>
      <c r="H3" s="333"/>
      <c r="I3" s="75"/>
      <c r="J3" s="333"/>
      <c r="K3" s="335"/>
      <c r="L3" s="335"/>
      <c r="M3" s="335"/>
      <c r="N3" s="335"/>
      <c r="O3" s="335"/>
      <c r="P3"/>
    </row>
    <row r="4" spans="1:16" s="3" customFormat="1" ht="16.5">
      <c r="A4" s="64"/>
      <c r="B4" s="78"/>
      <c r="C4" s="64"/>
      <c r="D4" s="70" t="s">
        <v>36</v>
      </c>
      <c r="E4" s="70" t="s">
        <v>36</v>
      </c>
      <c r="F4" s="70" t="s">
        <v>36</v>
      </c>
      <c r="G4" s="64"/>
      <c r="H4" s="70" t="s">
        <v>36</v>
      </c>
      <c r="I4" s="64"/>
      <c r="J4" s="70" t="s">
        <v>36</v>
      </c>
      <c r="L4" s="18" t="s">
        <v>131</v>
      </c>
      <c r="M4" s="18" t="s">
        <v>135</v>
      </c>
      <c r="P4"/>
    </row>
    <row r="5" spans="1:16" s="3" customFormat="1" ht="5.45" customHeight="1">
      <c r="A5" s="64"/>
      <c r="B5" s="78"/>
      <c r="C5" s="64"/>
      <c r="D5" s="64"/>
      <c r="E5" s="64"/>
      <c r="F5" s="64"/>
      <c r="G5" s="64"/>
      <c r="H5" s="64"/>
      <c r="I5" s="64"/>
      <c r="J5" s="64"/>
      <c r="P5"/>
    </row>
    <row r="6" spans="1:16" s="3" customFormat="1" ht="16.5">
      <c r="A6" s="26"/>
      <c r="B6" s="192" t="s">
        <v>136</v>
      </c>
      <c r="C6" s="148"/>
      <c r="D6" s="148"/>
      <c r="E6" s="148"/>
      <c r="F6" s="148"/>
      <c r="G6" s="148"/>
      <c r="H6" s="148"/>
      <c r="I6" s="64"/>
      <c r="J6" s="64"/>
      <c r="P6"/>
    </row>
    <row r="7" spans="1:16" s="3" customFormat="1" ht="16.350000000000001" customHeight="1">
      <c r="A7" s="26"/>
      <c r="B7" s="153" t="s">
        <v>119</v>
      </c>
      <c r="C7" s="148"/>
      <c r="D7" s="369">
        <v>0</v>
      </c>
      <c r="E7" s="369">
        <v>0</v>
      </c>
      <c r="F7" s="204">
        <f>MAX(D7-E7,0)</f>
        <v>0</v>
      </c>
      <c r="G7" s="150"/>
      <c r="H7" s="369">
        <v>0</v>
      </c>
      <c r="I7" s="134"/>
      <c r="J7" s="193"/>
      <c r="L7" s="4" t="s">
        <v>137</v>
      </c>
      <c r="P7"/>
    </row>
    <row r="8" spans="1:16" s="3" customFormat="1" ht="14.45" customHeight="1">
      <c r="A8" s="26"/>
      <c r="B8" s="153" t="s">
        <v>120</v>
      </c>
      <c r="C8" s="148"/>
      <c r="D8" s="369">
        <v>0</v>
      </c>
      <c r="E8" s="369">
        <v>0</v>
      </c>
      <c r="F8" s="204">
        <f>MAX(D8-E8,0)</f>
        <v>0</v>
      </c>
      <c r="G8" s="150"/>
      <c r="H8" s="369">
        <v>0</v>
      </c>
      <c r="I8" s="134"/>
      <c r="J8" s="193"/>
      <c r="P8"/>
    </row>
    <row r="9" spans="1:16" s="3" customFormat="1" ht="15.95" customHeight="1">
      <c r="A9" s="26"/>
      <c r="B9" s="151"/>
      <c r="C9" s="148"/>
      <c r="D9" s="152"/>
      <c r="E9" s="152"/>
      <c r="F9" s="152"/>
      <c r="G9" s="152"/>
      <c r="H9" s="152"/>
      <c r="I9" s="121"/>
      <c r="J9" s="64"/>
      <c r="P9"/>
    </row>
    <row r="10" spans="1:16" s="3" customFormat="1" ht="16.5">
      <c r="A10" s="26"/>
      <c r="B10" s="192" t="s">
        <v>138</v>
      </c>
      <c r="C10" s="148"/>
      <c r="D10" s="152"/>
      <c r="E10" s="152"/>
      <c r="F10" s="152"/>
      <c r="G10" s="152"/>
      <c r="H10" s="152"/>
      <c r="I10" s="121"/>
      <c r="J10" s="64"/>
      <c r="P10"/>
    </row>
    <row r="11" spans="1:16" s="3" customFormat="1" ht="14.45" customHeight="1">
      <c r="A11" s="26"/>
      <c r="B11" s="153" t="s">
        <v>119</v>
      </c>
      <c r="C11" s="148"/>
      <c r="D11" s="369">
        <v>0</v>
      </c>
      <c r="E11" s="369">
        <v>0</v>
      </c>
      <c r="F11" s="204">
        <f>MAX(D11-E11,0)</f>
        <v>0</v>
      </c>
      <c r="G11" s="150"/>
      <c r="H11" s="369">
        <v>0</v>
      </c>
      <c r="I11" s="134"/>
      <c r="J11" s="193"/>
      <c r="P11"/>
    </row>
    <row r="12" spans="1:16" s="3" customFormat="1" ht="15.95" customHeight="1">
      <c r="A12" s="26"/>
      <c r="B12" s="153" t="s">
        <v>120</v>
      </c>
      <c r="C12" s="148"/>
      <c r="D12" s="369">
        <v>0</v>
      </c>
      <c r="E12" s="369">
        <v>0</v>
      </c>
      <c r="F12" s="204">
        <f>MAX(D12-E12,0)</f>
        <v>0</v>
      </c>
      <c r="G12" s="150"/>
      <c r="H12" s="369">
        <v>0</v>
      </c>
      <c r="I12" s="134"/>
      <c r="J12" s="193"/>
      <c r="P12"/>
    </row>
    <row r="13" spans="1:16" s="3" customFormat="1" ht="12.95" customHeight="1">
      <c r="A13" s="26"/>
      <c r="B13" s="151"/>
      <c r="C13" s="148"/>
      <c r="D13" s="152"/>
      <c r="E13" s="152"/>
      <c r="F13" s="152"/>
      <c r="G13" s="152"/>
      <c r="H13" s="152"/>
      <c r="I13" s="121"/>
      <c r="J13" s="64"/>
      <c r="P13"/>
    </row>
    <row r="14" spans="1:16" s="3" customFormat="1" ht="16.5">
      <c r="A14" s="26"/>
      <c r="B14" s="192" t="s">
        <v>139</v>
      </c>
      <c r="C14" s="148"/>
      <c r="D14" s="148"/>
      <c r="E14" s="148"/>
      <c r="F14" s="148"/>
      <c r="G14" s="148"/>
      <c r="H14" s="148"/>
      <c r="I14" s="64"/>
      <c r="J14" s="64"/>
      <c r="P14"/>
    </row>
    <row r="15" spans="1:16" s="3" customFormat="1" ht="14.1" customHeight="1">
      <c r="A15" s="26"/>
      <c r="B15" s="153" t="s">
        <v>119</v>
      </c>
      <c r="C15" s="148"/>
      <c r="D15" s="369">
        <v>0</v>
      </c>
      <c r="E15" s="369">
        <v>0</v>
      </c>
      <c r="F15" s="204">
        <f>MAX(D15-E15,0)</f>
        <v>0</v>
      </c>
      <c r="G15" s="150"/>
      <c r="H15" s="369">
        <v>0</v>
      </c>
      <c r="I15" s="134"/>
      <c r="J15" s="193"/>
      <c r="P15"/>
    </row>
    <row r="16" spans="1:16" s="3" customFormat="1" ht="14.1" customHeight="1">
      <c r="A16" s="26"/>
      <c r="B16" s="153" t="s">
        <v>120</v>
      </c>
      <c r="C16" s="148"/>
      <c r="D16" s="369">
        <v>0</v>
      </c>
      <c r="E16" s="369">
        <v>0</v>
      </c>
      <c r="F16" s="204">
        <f>MAX(D16-E16,0)</f>
        <v>0</v>
      </c>
      <c r="G16" s="150"/>
      <c r="H16" s="369">
        <v>0</v>
      </c>
      <c r="I16" s="134"/>
      <c r="J16" s="193"/>
      <c r="P16"/>
    </row>
    <row r="17" spans="1:16" s="3" customFormat="1" ht="11.25" customHeight="1">
      <c r="A17" s="26"/>
      <c r="B17" s="151"/>
      <c r="C17" s="148"/>
      <c r="D17" s="152"/>
      <c r="E17" s="152"/>
      <c r="F17" s="152"/>
      <c r="G17" s="152"/>
      <c r="H17" s="152"/>
      <c r="I17" s="121"/>
      <c r="J17" s="64"/>
      <c r="P17"/>
    </row>
    <row r="18" spans="1:16" s="3" customFormat="1" ht="31.5" customHeight="1">
      <c r="A18" s="26"/>
      <c r="B18" s="212" t="s">
        <v>140</v>
      </c>
      <c r="C18" s="148"/>
      <c r="D18" s="152"/>
      <c r="E18" s="152"/>
      <c r="F18" s="152"/>
      <c r="G18" s="152"/>
      <c r="H18" s="152"/>
      <c r="I18" s="121"/>
      <c r="J18" s="64"/>
      <c r="P18"/>
    </row>
    <row r="19" spans="1:16" s="3" customFormat="1" ht="14.1" customHeight="1">
      <c r="A19" s="26"/>
      <c r="B19" s="153" t="s">
        <v>119</v>
      </c>
      <c r="C19" s="148"/>
      <c r="D19" s="369">
        <v>0</v>
      </c>
      <c r="E19" s="369">
        <v>0</v>
      </c>
      <c r="F19" s="204">
        <f>MAX(D19-E19,0)</f>
        <v>0</v>
      </c>
      <c r="G19" s="150"/>
      <c r="H19" s="369">
        <v>0</v>
      </c>
      <c r="I19" s="134"/>
      <c r="J19" s="193"/>
      <c r="P19"/>
    </row>
    <row r="20" spans="1:16" s="3" customFormat="1" ht="14.1" customHeight="1">
      <c r="A20" s="26"/>
      <c r="B20" s="153" t="s">
        <v>120</v>
      </c>
      <c r="C20" s="148"/>
      <c r="D20" s="369">
        <v>0</v>
      </c>
      <c r="E20" s="369">
        <v>0</v>
      </c>
      <c r="F20" s="204">
        <f>MAX(D20-E20,0)</f>
        <v>0</v>
      </c>
      <c r="G20" s="150"/>
      <c r="H20" s="369">
        <v>0</v>
      </c>
      <c r="I20" s="134"/>
      <c r="J20" s="193"/>
      <c r="P20"/>
    </row>
    <row r="21" spans="1:16" s="3" customFormat="1" ht="7.7" customHeight="1">
      <c r="A21" s="26"/>
      <c r="B21" s="154"/>
      <c r="C21" s="148"/>
      <c r="D21" s="152"/>
      <c r="E21" s="152"/>
      <c r="F21" s="152"/>
      <c r="G21" s="152"/>
      <c r="H21" s="152"/>
      <c r="I21" s="121"/>
      <c r="J21" s="64"/>
      <c r="P21"/>
    </row>
    <row r="22" spans="1:16" ht="16.5">
      <c r="A22" s="26"/>
      <c r="B22" s="192" t="s">
        <v>418</v>
      </c>
      <c r="C22" s="148"/>
      <c r="D22" s="152"/>
      <c r="E22" s="152"/>
      <c r="F22" s="152"/>
      <c r="G22" s="152"/>
      <c r="H22" s="152"/>
      <c r="I22" s="121"/>
      <c r="J22" s="64"/>
    </row>
    <row r="23" spans="1:16" ht="14.1" customHeight="1">
      <c r="A23" s="26"/>
      <c r="B23" s="153" t="s">
        <v>119</v>
      </c>
      <c r="C23" s="148"/>
      <c r="D23" s="369">
        <v>0</v>
      </c>
      <c r="E23" s="369">
        <v>0</v>
      </c>
      <c r="F23" s="204">
        <f>MAX(D23-E23,0)</f>
        <v>0</v>
      </c>
      <c r="G23" s="150"/>
      <c r="H23" s="369">
        <v>0</v>
      </c>
      <c r="I23" s="134"/>
      <c r="J23" s="193"/>
    </row>
    <row r="24" spans="1:16" ht="14.1" customHeight="1">
      <c r="A24" s="26"/>
      <c r="B24" s="153" t="s">
        <v>120</v>
      </c>
      <c r="C24" s="148"/>
      <c r="D24" s="369">
        <v>0</v>
      </c>
      <c r="E24" s="369">
        <v>0</v>
      </c>
      <c r="F24" s="204">
        <f>MAX(D24-E24,0)</f>
        <v>0</v>
      </c>
      <c r="G24" s="150"/>
      <c r="H24" s="369">
        <v>0</v>
      </c>
      <c r="I24" s="134"/>
      <c r="J24" s="193"/>
    </row>
    <row r="25" spans="1:16" ht="8.1" customHeight="1">
      <c r="A25" s="26"/>
      <c r="B25" s="154"/>
      <c r="C25" s="148"/>
      <c r="D25" s="152"/>
      <c r="E25" s="152"/>
      <c r="F25" s="152"/>
      <c r="G25" s="152"/>
      <c r="H25" s="152"/>
      <c r="I25" s="121"/>
      <c r="J25" s="64"/>
    </row>
    <row r="26" spans="1:16" ht="16.5">
      <c r="A26" s="26"/>
      <c r="B26" s="192" t="s">
        <v>141</v>
      </c>
      <c r="C26" s="148"/>
      <c r="D26" s="152"/>
      <c r="E26" s="152"/>
      <c r="F26" s="152"/>
      <c r="G26" s="152"/>
      <c r="H26" s="152"/>
      <c r="I26" s="121"/>
      <c r="J26" s="64"/>
    </row>
    <row r="27" spans="1:16" ht="17.45" customHeight="1">
      <c r="A27" s="26"/>
      <c r="B27" s="153" t="s">
        <v>119</v>
      </c>
      <c r="C27" s="148"/>
      <c r="D27" s="369">
        <v>0</v>
      </c>
      <c r="E27" s="369">
        <v>0</v>
      </c>
      <c r="F27" s="204">
        <f>MAX(D27-E27,0)</f>
        <v>0</v>
      </c>
      <c r="G27" s="150"/>
      <c r="H27" s="369">
        <v>0</v>
      </c>
      <c r="I27" s="134"/>
      <c r="J27" s="193"/>
    </row>
    <row r="28" spans="1:16" ht="14.1" customHeight="1">
      <c r="A28" s="26"/>
      <c r="B28" s="153" t="s">
        <v>120</v>
      </c>
      <c r="C28" s="148"/>
      <c r="D28" s="369">
        <v>0</v>
      </c>
      <c r="E28" s="369">
        <v>0</v>
      </c>
      <c r="F28" s="204">
        <f>MAX(D28-E28,0)</f>
        <v>0</v>
      </c>
      <c r="G28" s="150"/>
      <c r="H28" s="369">
        <v>0</v>
      </c>
      <c r="I28" s="134"/>
      <c r="J28" s="193"/>
    </row>
    <row r="29" spans="1:16" ht="7.5" customHeight="1">
      <c r="A29" s="26"/>
      <c r="B29" s="154"/>
      <c r="C29" s="148"/>
      <c r="D29" s="152"/>
      <c r="E29" s="152"/>
      <c r="F29" s="152"/>
      <c r="G29" s="152"/>
      <c r="H29" s="152"/>
      <c r="I29" s="121"/>
      <c r="J29" s="64"/>
    </row>
    <row r="30" spans="1:16" ht="16.350000000000001" customHeight="1">
      <c r="A30" s="142"/>
      <c r="B30" s="192" t="s">
        <v>142</v>
      </c>
      <c r="C30" s="148"/>
      <c r="D30" s="152"/>
      <c r="E30" s="152"/>
      <c r="F30" s="152"/>
      <c r="G30" s="152"/>
      <c r="H30" s="152"/>
      <c r="I30" s="121"/>
      <c r="J30" s="64"/>
    </row>
    <row r="31" spans="1:16" ht="13.5" customHeight="1">
      <c r="A31" s="142"/>
      <c r="B31" s="153" t="s">
        <v>119</v>
      </c>
      <c r="C31" s="148"/>
      <c r="D31" s="369">
        <v>0</v>
      </c>
      <c r="E31" s="369">
        <v>0</v>
      </c>
      <c r="F31" s="204">
        <f>MAX(D31-E31,0)</f>
        <v>0</v>
      </c>
      <c r="G31" s="150"/>
      <c r="H31" s="369">
        <v>0</v>
      </c>
      <c r="I31" s="134"/>
      <c r="J31" s="208"/>
    </row>
    <row r="32" spans="1:16" ht="14.1" customHeight="1">
      <c r="A32" s="142"/>
      <c r="B32" s="153" t="s">
        <v>120</v>
      </c>
      <c r="C32" s="148"/>
      <c r="D32" s="369">
        <v>0</v>
      </c>
      <c r="E32" s="369">
        <v>0</v>
      </c>
      <c r="F32" s="204">
        <f>MAX(D32-E32,0)</f>
        <v>0</v>
      </c>
      <c r="G32" s="150"/>
      <c r="H32" s="369">
        <v>0</v>
      </c>
      <c r="I32" s="134"/>
      <c r="J32" s="208"/>
    </row>
    <row r="33" spans="1:16" ht="14.1" customHeight="1">
      <c r="A33" s="142"/>
      <c r="B33" s="153"/>
      <c r="C33" s="148"/>
      <c r="D33" s="148"/>
      <c r="E33" s="148"/>
      <c r="F33" s="148"/>
      <c r="G33" s="150"/>
      <c r="H33" s="148"/>
      <c r="I33" s="134"/>
      <c r="J33" s="259"/>
    </row>
    <row r="34" spans="1:16" ht="14.1" customHeight="1">
      <c r="A34" s="142"/>
      <c r="B34" s="192" t="s">
        <v>143</v>
      </c>
      <c r="C34" s="148"/>
      <c r="D34" s="369">
        <v>0</v>
      </c>
      <c r="E34" s="369">
        <v>0</v>
      </c>
      <c r="F34" s="204">
        <f>MAX(D34-E34,0)</f>
        <v>0</v>
      </c>
      <c r="G34" s="150"/>
      <c r="H34" s="369">
        <v>0</v>
      </c>
      <c r="I34" s="134"/>
      <c r="J34" s="259"/>
    </row>
    <row r="35" spans="1:16" ht="14.45" customHeight="1">
      <c r="A35" s="142"/>
      <c r="B35" s="153"/>
      <c r="C35" s="148"/>
      <c r="D35" s="150"/>
      <c r="E35" s="150"/>
      <c r="F35" s="150"/>
      <c r="G35" s="150"/>
      <c r="H35" s="150"/>
      <c r="I35" s="134"/>
      <c r="J35" s="64"/>
    </row>
    <row r="36" spans="1:16" ht="18.600000000000001" customHeight="1">
      <c r="A36" s="26"/>
      <c r="B36" s="192" t="s">
        <v>144</v>
      </c>
      <c r="C36" s="148"/>
      <c r="D36" s="152"/>
      <c r="E36" s="152"/>
      <c r="F36" s="152"/>
      <c r="G36" s="152"/>
      <c r="H36" s="205">
        <v>0</v>
      </c>
      <c r="I36" s="121"/>
      <c r="J36" s="64"/>
    </row>
    <row r="37" spans="1:16" ht="18.600000000000001" customHeight="1">
      <c r="A37" s="26"/>
      <c r="B37" s="153" t="s">
        <v>145</v>
      </c>
      <c r="C37" s="148"/>
      <c r="D37" s="152"/>
      <c r="E37" s="152"/>
      <c r="F37" s="152"/>
      <c r="G37" s="152"/>
      <c r="H37" s="152"/>
      <c r="I37" s="121"/>
      <c r="J37" s="64"/>
    </row>
    <row r="38" spans="1:16" ht="14.45" customHeight="1">
      <c r="A38" s="26"/>
      <c r="B38" s="153" t="s">
        <v>146</v>
      </c>
      <c r="C38" s="148"/>
      <c r="D38" s="369">
        <v>0</v>
      </c>
      <c r="E38" s="369">
        <v>0</v>
      </c>
      <c r="F38" s="204">
        <f>MAX(D38-E38,0)</f>
        <v>0</v>
      </c>
      <c r="G38" s="150"/>
      <c r="H38" s="205">
        <v>0</v>
      </c>
      <c r="I38" s="134"/>
      <c r="J38" s="193"/>
    </row>
    <row r="39" spans="1:16" ht="15" customHeight="1">
      <c r="A39" s="26"/>
      <c r="B39" s="153" t="s">
        <v>147</v>
      </c>
      <c r="C39" s="148"/>
      <c r="D39" s="369">
        <v>0</v>
      </c>
      <c r="E39" s="369">
        <v>0</v>
      </c>
      <c r="F39" s="204">
        <f>MAX(D39-E39,0)</f>
        <v>0</v>
      </c>
      <c r="G39" s="150"/>
      <c r="H39" s="205">
        <v>0</v>
      </c>
      <c r="I39" s="134"/>
      <c r="J39" s="193"/>
    </row>
    <row r="40" spans="1:16" ht="15" customHeight="1">
      <c r="A40" s="26"/>
      <c r="B40" s="153"/>
      <c r="C40" s="148"/>
      <c r="D40" s="148"/>
      <c r="E40" s="148"/>
      <c r="F40" s="148"/>
      <c r="G40" s="148"/>
      <c r="H40" s="148"/>
      <c r="I40" s="148"/>
      <c r="J40" s="148"/>
    </row>
    <row r="41" spans="1:16" ht="15" customHeight="1">
      <c r="A41" s="26"/>
      <c r="B41" s="153" t="s">
        <v>148</v>
      </c>
      <c r="C41" s="148"/>
      <c r="D41" s="148"/>
      <c r="E41" s="148"/>
      <c r="F41" s="148"/>
      <c r="G41" s="148"/>
      <c r="H41" s="148"/>
      <c r="I41" s="148"/>
      <c r="J41" s="148"/>
    </row>
    <row r="42" spans="1:16" ht="15" customHeight="1">
      <c r="A42" s="26"/>
      <c r="B42" s="153" t="s">
        <v>146</v>
      </c>
      <c r="C42" s="148"/>
      <c r="D42" s="369">
        <v>0</v>
      </c>
      <c r="E42" s="369">
        <v>0</v>
      </c>
      <c r="F42" s="204">
        <f>MAX(D42-E42,0)</f>
        <v>0</v>
      </c>
      <c r="G42" s="150"/>
      <c r="H42" s="205">
        <v>0</v>
      </c>
      <c r="I42" s="134"/>
      <c r="J42" s="193"/>
    </row>
    <row r="43" spans="1:16" ht="15" customHeight="1">
      <c r="A43" s="26"/>
      <c r="B43" s="153" t="s">
        <v>147</v>
      </c>
      <c r="C43" s="148"/>
      <c r="D43" s="369">
        <v>0</v>
      </c>
      <c r="E43" s="369">
        <v>0</v>
      </c>
      <c r="F43" s="204">
        <f>MAX(D43-E43,0)</f>
        <v>0</v>
      </c>
      <c r="G43" s="150"/>
      <c r="H43" s="205">
        <v>0</v>
      </c>
      <c r="I43" s="134"/>
      <c r="J43" s="193"/>
    </row>
    <row r="44" spans="1:16" ht="14.45" customHeight="1">
      <c r="A44" s="142"/>
      <c r="B44" s="40"/>
      <c r="C44" s="64"/>
      <c r="D44" s="73"/>
      <c r="E44" s="73"/>
      <c r="F44" s="73"/>
      <c r="G44" s="73"/>
      <c r="H44" s="73"/>
      <c r="I44" s="73"/>
      <c r="J44" s="120"/>
    </row>
    <row r="45" spans="1:16" s="3" customFormat="1" ht="19.5" customHeight="1">
      <c r="A45" s="26"/>
      <c r="B45" s="192" t="s">
        <v>149</v>
      </c>
      <c r="C45" s="148"/>
      <c r="D45" s="152"/>
      <c r="E45" s="152"/>
      <c r="F45" s="152"/>
      <c r="G45" s="152"/>
      <c r="H45" s="152"/>
      <c r="I45" s="121"/>
      <c r="J45" s="64"/>
      <c r="P45"/>
    </row>
    <row r="46" spans="1:16" s="3" customFormat="1" ht="17.100000000000001" customHeight="1">
      <c r="A46" s="26"/>
      <c r="B46" s="153" t="s">
        <v>150</v>
      </c>
      <c r="C46" s="148"/>
      <c r="D46" s="152"/>
      <c r="E46" s="152"/>
      <c r="F46" s="152"/>
      <c r="G46" s="152"/>
      <c r="H46" s="152"/>
      <c r="I46" s="121"/>
      <c r="J46" s="64"/>
      <c r="P46"/>
    </row>
    <row r="47" spans="1:16" s="3" customFormat="1" ht="14.45" customHeight="1">
      <c r="A47" s="26"/>
      <c r="B47" s="153" t="s">
        <v>146</v>
      </c>
      <c r="C47" s="148"/>
      <c r="D47" s="369">
        <v>0</v>
      </c>
      <c r="E47" s="369">
        <v>0</v>
      </c>
      <c r="F47" s="204">
        <f>MAX(D47-E47,0)</f>
        <v>0</v>
      </c>
      <c r="G47" s="150"/>
      <c r="H47" s="205">
        <v>0</v>
      </c>
      <c r="I47" s="121"/>
      <c r="J47" s="208"/>
      <c r="P47"/>
    </row>
    <row r="48" spans="1:16" s="3" customFormat="1" ht="15.6" customHeight="1">
      <c r="A48" s="26"/>
      <c r="B48" s="153" t="s">
        <v>147</v>
      </c>
      <c r="C48" s="148"/>
      <c r="D48" s="369">
        <v>0</v>
      </c>
      <c r="E48" s="369">
        <v>0</v>
      </c>
      <c r="F48" s="204">
        <f>MAX(D48-E48,0)</f>
        <v>0</v>
      </c>
      <c r="G48" s="150"/>
      <c r="H48" s="205">
        <v>0</v>
      </c>
      <c r="I48" s="121"/>
      <c r="J48" s="208"/>
      <c r="P48"/>
    </row>
    <row r="49" spans="1:16" s="3" customFormat="1" ht="8.4499999999999993" customHeight="1">
      <c r="A49" s="26"/>
      <c r="B49" s="154"/>
      <c r="C49" s="148"/>
      <c r="D49" s="152"/>
      <c r="E49" s="152"/>
      <c r="F49" s="152"/>
      <c r="G49" s="152"/>
      <c r="H49" s="152"/>
      <c r="I49" s="121"/>
      <c r="J49" s="64"/>
      <c r="P49"/>
    </row>
    <row r="50" spans="1:16" s="3" customFormat="1" ht="16.7" customHeight="1">
      <c r="A50" s="26"/>
      <c r="B50" s="153" t="s">
        <v>151</v>
      </c>
      <c r="C50" s="148"/>
      <c r="D50" s="152"/>
      <c r="E50" s="152"/>
      <c r="F50" s="152"/>
      <c r="G50" s="152"/>
      <c r="H50" s="152"/>
      <c r="I50" s="121"/>
      <c r="J50" s="64"/>
      <c r="P50"/>
    </row>
    <row r="51" spans="1:16" s="3" customFormat="1" ht="13.7" customHeight="1">
      <c r="A51" s="26"/>
      <c r="B51" s="153" t="s">
        <v>146</v>
      </c>
      <c r="C51" s="148"/>
      <c r="D51" s="369">
        <v>0</v>
      </c>
      <c r="E51" s="369">
        <v>0</v>
      </c>
      <c r="F51" s="204">
        <f>MAX(D51-E51,0)</f>
        <v>0</v>
      </c>
      <c r="G51" s="150"/>
      <c r="H51" s="205">
        <v>0</v>
      </c>
      <c r="I51" s="121"/>
      <c r="J51" s="208"/>
      <c r="P51"/>
    </row>
    <row r="52" spans="1:16" s="3" customFormat="1" ht="13.7" customHeight="1">
      <c r="A52" s="26"/>
      <c r="B52" s="153" t="s">
        <v>147</v>
      </c>
      <c r="C52" s="148"/>
      <c r="D52" s="369">
        <v>0</v>
      </c>
      <c r="E52" s="369">
        <v>0</v>
      </c>
      <c r="F52" s="204">
        <f>MAX(D52-E52,0)</f>
        <v>0</v>
      </c>
      <c r="G52" s="150"/>
      <c r="H52" s="205">
        <v>0</v>
      </c>
      <c r="I52" s="121"/>
      <c r="J52" s="208"/>
      <c r="P52"/>
    </row>
    <row r="53" spans="1:16" ht="14.45" customHeight="1">
      <c r="A53" s="142"/>
      <c r="B53" s="40"/>
      <c r="C53" s="64"/>
      <c r="D53" s="73"/>
      <c r="E53" s="73"/>
      <c r="F53" s="73"/>
      <c r="G53" s="73"/>
      <c r="H53" s="73"/>
      <c r="I53" s="73"/>
      <c r="J53" s="64"/>
    </row>
    <row r="54" spans="1:16" ht="14.45" hidden="1" customHeight="1">
      <c r="A54" s="142"/>
      <c r="B54" s="202" t="s">
        <v>152</v>
      </c>
      <c r="C54" s="64"/>
      <c r="D54" s="205">
        <v>0</v>
      </c>
      <c r="E54" s="64"/>
      <c r="F54" s="204" t="e">
        <f>MIN(SUM(F47:F52),#REF! *#REF!)</f>
        <v>#REF!</v>
      </c>
      <c r="G54" s="73"/>
      <c r="H54" s="206"/>
      <c r="I54" s="121"/>
      <c r="J54" s="208"/>
    </row>
    <row r="55" spans="1:16" ht="15.6" customHeight="1">
      <c r="A55" s="142"/>
      <c r="B55" s="192" t="s">
        <v>153</v>
      </c>
      <c r="C55" s="64"/>
      <c r="D55" s="204">
        <f>SUM(D7:D8,D11:D12,D15:D16,D19:D20,D23:D24,D27:D28,,D31:D32,D34,D38:D39,D42:D43,D47:D48,D51:D52)</f>
        <v>0</v>
      </c>
      <c r="E55" s="64"/>
      <c r="F55" s="204">
        <f>SUM(F7:F8,F11:F12,F15:F16,F19:F20,F23:F24,F27:F28,,F31:F32,F34,F38:F39,F42:F43,F47:F48,F51:F52)</f>
        <v>0</v>
      </c>
      <c r="G55" s="120"/>
      <c r="H55" s="120"/>
      <c r="I55" s="73"/>
      <c r="J55" s="120"/>
    </row>
    <row r="56" spans="1:16" ht="14.45" customHeight="1">
      <c r="A56" s="142"/>
      <c r="B56" s="266"/>
      <c r="C56" s="64"/>
      <c r="D56" s="64"/>
      <c r="E56" s="64"/>
      <c r="F56" s="64"/>
      <c r="G56" s="64"/>
      <c r="H56" s="64"/>
      <c r="I56" s="64"/>
      <c r="J56" s="64"/>
    </row>
    <row r="57" spans="1:16" ht="14.45" customHeight="1">
      <c r="A57" s="142"/>
      <c r="B57" s="192" t="s">
        <v>154</v>
      </c>
      <c r="C57" s="64"/>
      <c r="D57" s="64"/>
      <c r="E57" s="64"/>
      <c r="F57" s="204">
        <f>'Liquid Assets'!F38</f>
        <v>0</v>
      </c>
      <c r="G57" s="73"/>
      <c r="H57" s="64"/>
      <c r="I57" s="121"/>
      <c r="J57" s="208"/>
    </row>
    <row r="58" spans="1:16" ht="15.6" customHeight="1">
      <c r="A58" s="142"/>
      <c r="B58" s="192"/>
      <c r="C58" s="64"/>
      <c r="D58" s="64"/>
      <c r="E58" s="64"/>
      <c r="F58" s="64"/>
      <c r="G58" s="120"/>
      <c r="H58" s="64"/>
      <c r="I58" s="73"/>
      <c r="J58" s="120"/>
    </row>
    <row r="59" spans="1:16" ht="15.6" customHeight="1">
      <c r="A59" s="142"/>
      <c r="B59" s="192" t="s">
        <v>155</v>
      </c>
      <c r="C59" s="64"/>
      <c r="D59" s="64"/>
      <c r="E59" s="64"/>
      <c r="F59" s="204">
        <f>SUM(F55,F57)</f>
        <v>0</v>
      </c>
      <c r="G59" s="120"/>
      <c r="H59" s="64"/>
      <c r="I59" s="73"/>
      <c r="J59" s="120"/>
    </row>
    <row r="60" spans="1:16" ht="15.6" customHeight="1">
      <c r="A60" s="142"/>
      <c r="B60" s="192"/>
      <c r="C60" s="64"/>
      <c r="D60" s="64"/>
      <c r="E60" s="64"/>
      <c r="F60" s="64"/>
      <c r="G60" s="120"/>
      <c r="H60" s="64"/>
      <c r="I60" s="73"/>
      <c r="J60" s="120"/>
    </row>
    <row r="61" spans="1:16" ht="33.6" hidden="1" customHeight="1">
      <c r="A61" s="142"/>
      <c r="B61" s="192"/>
      <c r="C61" s="64"/>
      <c r="D61" s="64"/>
      <c r="E61" s="199"/>
      <c r="F61" s="199" t="s">
        <v>156</v>
      </c>
      <c r="G61" s="120"/>
      <c r="H61" s="73"/>
      <c r="I61" s="73"/>
      <c r="J61" s="120"/>
      <c r="K61" s="120"/>
      <c r="L61" s="120"/>
    </row>
    <row r="62" spans="1:16" ht="18.600000000000001" hidden="1" customHeight="1">
      <c r="A62" s="142"/>
      <c r="B62" s="192"/>
      <c r="C62" s="64"/>
      <c r="D62" s="64"/>
      <c r="E62" s="199"/>
      <c r="F62" s="240">
        <v>0.35</v>
      </c>
      <c r="G62" s="120"/>
      <c r="H62" s="73"/>
      <c r="I62" s="73"/>
      <c r="J62" s="120"/>
      <c r="K62" s="120"/>
      <c r="L62" s="120"/>
    </row>
    <row r="63" spans="1:16" ht="15" hidden="1" customHeight="1">
      <c r="A63" s="142"/>
      <c r="B63" s="45" t="s">
        <v>157</v>
      </c>
      <c r="C63" s="64"/>
      <c r="D63" s="73"/>
      <c r="E63" s="199"/>
      <c r="F63" s="207">
        <f>(35%*Summary!C9)</f>
        <v>0</v>
      </c>
      <c r="G63" s="73"/>
      <c r="H63" s="73"/>
      <c r="I63" s="73"/>
      <c r="J63" s="120"/>
    </row>
    <row r="64" spans="1:16" ht="18" customHeight="1">
      <c r="A64" s="142"/>
      <c r="B64" s="45"/>
      <c r="C64" s="64"/>
      <c r="D64" s="73"/>
      <c r="E64" s="199"/>
      <c r="F64" s="199"/>
      <c r="G64" s="73"/>
      <c r="H64" s="73"/>
      <c r="I64" s="73"/>
      <c r="J64" s="120"/>
      <c r="L64" s="4"/>
    </row>
    <row r="65" spans="1:10" ht="15.6" customHeight="1">
      <c r="A65" s="142"/>
      <c r="B65" s="45" t="s">
        <v>158</v>
      </c>
      <c r="C65" s="64"/>
      <c r="D65" s="73"/>
      <c r="E65" s="73"/>
      <c r="F65" s="371">
        <v>0</v>
      </c>
      <c r="G65" s="73"/>
      <c r="H65" s="73"/>
      <c r="I65" s="73"/>
      <c r="J65" s="120"/>
    </row>
    <row r="66" spans="1:10" ht="15.6" customHeight="1">
      <c r="A66" s="142"/>
      <c r="B66" s="45" t="s">
        <v>159</v>
      </c>
      <c r="C66" s="64"/>
      <c r="D66" s="73"/>
      <c r="E66" s="199"/>
      <c r="F66" s="285" t="e">
        <f>F65/Summary!C9</f>
        <v>#DIV/0!</v>
      </c>
      <c r="G66" s="143"/>
      <c r="H66" s="143"/>
      <c r="I66" s="143"/>
      <c r="J66" s="143"/>
    </row>
    <row r="67" spans="1:10" ht="15.6" customHeight="1">
      <c r="A67" s="142"/>
      <c r="B67" s="45"/>
      <c r="C67" s="64"/>
      <c r="D67" s="73"/>
      <c r="E67" s="199"/>
      <c r="F67" s="199"/>
      <c r="G67" s="143"/>
      <c r="H67" s="143"/>
      <c r="I67" s="143"/>
      <c r="J67" s="143"/>
    </row>
    <row r="68" spans="1:10" ht="15.6" customHeight="1">
      <c r="A68" s="142"/>
      <c r="B68" s="45" t="s">
        <v>160</v>
      </c>
      <c r="C68" s="64"/>
      <c r="D68" s="73"/>
      <c r="E68" s="199"/>
      <c r="F68" s="263">
        <f>MIN(F59,F65)</f>
        <v>0</v>
      </c>
      <c r="G68" s="143"/>
      <c r="H68" s="143"/>
      <c r="I68" s="143"/>
      <c r="J68" s="143"/>
    </row>
    <row r="69" spans="1:10" ht="15.6" customHeight="1">
      <c r="A69" s="142"/>
      <c r="B69" s="45"/>
      <c r="C69" s="64"/>
      <c r="D69" s="73"/>
      <c r="E69" s="199"/>
      <c r="F69" s="143"/>
      <c r="G69" s="143"/>
      <c r="H69" s="143"/>
      <c r="I69" s="143"/>
      <c r="J69" s="143"/>
    </row>
    <row r="70" spans="1:10" ht="12.6" customHeight="1">
      <c r="A70" s="142"/>
      <c r="B70" s="165" t="s">
        <v>397</v>
      </c>
      <c r="C70" s="260" t="s">
        <v>131</v>
      </c>
      <c r="D70" s="261"/>
      <c r="E70" s="261"/>
      <c r="F70" s="262"/>
      <c r="G70" s="261"/>
      <c r="H70" s="261"/>
      <c r="I70" s="143"/>
      <c r="J70" s="143"/>
    </row>
    <row r="71" spans="1:10" hidden="1">
      <c r="A71" s="142"/>
      <c r="B71" s="241" t="s">
        <v>161</v>
      </c>
      <c r="C71" s="143"/>
      <c r="D71" s="143"/>
      <c r="E71" s="143"/>
      <c r="F71" s="143"/>
      <c r="G71" s="143"/>
      <c r="H71" s="143"/>
      <c r="I71" s="143"/>
      <c r="J71" s="143"/>
    </row>
  </sheetData>
  <mergeCells count="7">
    <mergeCell ref="K3:O3"/>
    <mergeCell ref="B1:J1"/>
    <mergeCell ref="D2:D3"/>
    <mergeCell ref="H2:H3"/>
    <mergeCell ref="E2:E3"/>
    <mergeCell ref="F2:F3"/>
    <mergeCell ref="J2:J3"/>
  </mergeCells>
  <hyperlinks>
    <hyperlink ref="M4" r:id="rId1" display="https://www.rbnz.govt.nz/-/media/project/sites/rbnz/files/regulation-and-supervision/banks/banking-supervision-handbook/bs13a-liquid-assets-annex.pdf" xr:uid="{BB73EFE8-C8BB-4EC0-BF72-B6156D02ED49}"/>
    <hyperlink ref="L4" r:id="rId2" display="https://www.rbnz.govt.nz/financial-markets/domestic-markets/operational-information/repo-eligible-securities-and-haircuts" xr:uid="{D44A3C08-13B2-40F3-8EB6-11ABAAEB5732}"/>
    <hyperlink ref="C70" r:id="rId3" display="https://www.rbnz.govt.nz/financial-markets/domestic-markets/operational-information/repo-eligible-securities-and-haircuts" xr:uid="{1E019F59-CAAA-48EB-A329-0C3E33810011}"/>
  </hyperlinks>
  <pageMargins left="0.74803149606299213" right="0.74803149606299213" top="0.98425196850393704" bottom="0.98425196850393704" header="0.51181102362204722" footer="0.51181102362204722"/>
  <pageSetup paperSize="8" scale="68" orientation="landscape" r:id="rId4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4">
    <tabColor theme="0"/>
    <pageSetUpPr fitToPage="1"/>
  </sheetPr>
  <dimension ref="A1:M69"/>
  <sheetViews>
    <sheetView showGridLines="0" view="pageBreakPreview" zoomScaleNormal="100" zoomScaleSheetLayoutView="100" workbookViewId="0">
      <pane xSplit="4" ySplit="5" topLeftCell="E6" activePane="bottomRight" state="frozen"/>
      <selection pane="topRight" activeCell="A2" sqref="A2"/>
      <selection pane="bottomLeft" activeCell="A2" sqref="A2"/>
      <selection pane="bottomRight" activeCell="F43" sqref="F43"/>
    </sheetView>
  </sheetViews>
  <sheetFormatPr defaultRowHeight="12.75"/>
  <cols>
    <col min="1" max="1" width="2.85546875" customWidth="1"/>
    <col min="2" max="2" width="33.42578125" customWidth="1"/>
    <col min="3" max="3" width="93.7109375" customWidth="1"/>
    <col min="4" max="4" width="16" customWidth="1"/>
    <col min="5" max="5" width="1.85546875" customWidth="1"/>
    <col min="6" max="6" width="14.140625" style="3" bestFit="1" customWidth="1"/>
    <col min="7" max="7" width="19.140625" style="3" bestFit="1" customWidth="1"/>
    <col min="8" max="9" width="19.5703125" style="3" customWidth="1"/>
    <col min="10" max="10" width="16.42578125" style="3" bestFit="1" customWidth="1"/>
    <col min="11" max="11" width="20.42578125" style="3" customWidth="1"/>
    <col min="12" max="12" width="3.42578125" customWidth="1"/>
    <col min="13" max="13" width="15" hidden="1" customWidth="1"/>
  </cols>
  <sheetData>
    <row r="1" spans="1:13" ht="36.6" customHeight="1">
      <c r="A1" s="181" t="s">
        <v>162</v>
      </c>
      <c r="B1" s="181"/>
      <c r="C1" s="181"/>
      <c r="D1" s="142"/>
      <c r="E1" s="142"/>
      <c r="F1" s="143"/>
      <c r="G1" s="143"/>
      <c r="H1" s="143"/>
      <c r="I1" s="143"/>
      <c r="J1" s="143"/>
      <c r="K1" s="182"/>
    </row>
    <row r="2" spans="1:13" ht="25.5">
      <c r="A2" s="108" t="s">
        <v>0</v>
      </c>
      <c r="B2" s="82"/>
      <c r="C2" s="26"/>
      <c r="D2" s="88"/>
      <c r="E2" s="88"/>
      <c r="F2" s="337" t="s">
        <v>163</v>
      </c>
      <c r="G2" s="338"/>
      <c r="H2" s="338"/>
      <c r="I2" s="338"/>
      <c r="J2" s="338"/>
      <c r="K2" s="338"/>
    </row>
    <row r="3" spans="1:13" ht="17.25">
      <c r="A3" s="142"/>
      <c r="B3" s="142"/>
      <c r="C3" s="142"/>
      <c r="D3" s="339" t="s">
        <v>25</v>
      </c>
      <c r="E3" s="26"/>
      <c r="F3" s="341" t="s">
        <v>164</v>
      </c>
      <c r="G3" s="93" t="s">
        <v>165</v>
      </c>
      <c r="H3" s="93" t="s">
        <v>166</v>
      </c>
      <c r="I3" s="93" t="s">
        <v>167</v>
      </c>
      <c r="J3" s="93" t="s">
        <v>168</v>
      </c>
      <c r="K3" s="93" t="s">
        <v>169</v>
      </c>
    </row>
    <row r="4" spans="1:13" ht="17.25">
      <c r="A4" s="26"/>
      <c r="B4" s="66"/>
      <c r="C4" s="26"/>
      <c r="D4" s="340"/>
      <c r="E4" s="26"/>
      <c r="F4" s="342"/>
      <c r="G4" s="94" t="s">
        <v>170</v>
      </c>
      <c r="H4" s="94" t="s">
        <v>171</v>
      </c>
      <c r="I4" s="94" t="s">
        <v>172</v>
      </c>
      <c r="J4" s="94" t="s">
        <v>173</v>
      </c>
      <c r="K4" s="94" t="s">
        <v>174</v>
      </c>
    </row>
    <row r="5" spans="1:13" ht="14.25">
      <c r="A5" s="26"/>
      <c r="B5" s="26"/>
      <c r="C5" s="26"/>
      <c r="D5" s="92" t="s">
        <v>36</v>
      </c>
      <c r="E5" s="26"/>
      <c r="F5" s="92" t="s">
        <v>36</v>
      </c>
      <c r="G5" s="92" t="s">
        <v>36</v>
      </c>
      <c r="H5" s="92" t="s">
        <v>36</v>
      </c>
      <c r="I5" s="92" t="s">
        <v>36</v>
      </c>
      <c r="J5" s="92" t="s">
        <v>36</v>
      </c>
      <c r="K5" s="92" t="s">
        <v>36</v>
      </c>
    </row>
    <row r="6" spans="1:13" ht="14.25">
      <c r="A6" s="26"/>
      <c r="B6" s="26"/>
      <c r="C6" s="26"/>
      <c r="D6" s="26"/>
      <c r="E6" s="26"/>
      <c r="F6" s="64"/>
      <c r="G6" s="64"/>
      <c r="H6" s="64"/>
      <c r="I6" s="64"/>
      <c r="J6" s="64"/>
      <c r="K6" s="64"/>
    </row>
    <row r="7" spans="1:13" ht="17.25">
      <c r="A7" s="26"/>
      <c r="B7" s="95" t="s">
        <v>175</v>
      </c>
      <c r="C7" s="95" t="s">
        <v>25</v>
      </c>
      <c r="D7" s="204">
        <f>D9-D33</f>
        <v>0</v>
      </c>
      <c r="E7" s="64"/>
      <c r="F7" s="204">
        <f t="shared" ref="F7:K7" si="0">F9-F33</f>
        <v>0</v>
      </c>
      <c r="G7" s="204">
        <f t="shared" si="0"/>
        <v>0</v>
      </c>
      <c r="H7" s="204">
        <f t="shared" si="0"/>
        <v>0</v>
      </c>
      <c r="I7" s="204">
        <f t="shared" si="0"/>
        <v>0</v>
      </c>
      <c r="J7" s="204">
        <f t="shared" si="0"/>
        <v>0</v>
      </c>
      <c r="K7" s="204">
        <f t="shared" si="0"/>
        <v>0</v>
      </c>
      <c r="L7" s="184"/>
    </row>
    <row r="8" spans="1:13" ht="14.25">
      <c r="A8" s="26"/>
      <c r="B8" s="26"/>
      <c r="C8" s="26"/>
      <c r="D8" s="120"/>
      <c r="E8" s="64"/>
      <c r="F8" s="120"/>
      <c r="G8" s="120"/>
      <c r="H8" s="120"/>
      <c r="I8" s="120"/>
      <c r="J8" s="120"/>
      <c r="K8" s="120"/>
      <c r="L8" s="3"/>
    </row>
    <row r="9" spans="1:13" ht="17.25">
      <c r="A9" s="26"/>
      <c r="B9" s="172" t="s">
        <v>176</v>
      </c>
      <c r="C9" s="95" t="s">
        <v>177</v>
      </c>
      <c r="D9" s="204">
        <f>SUM(D11,D13,D15,D19,D21,D28)</f>
        <v>0</v>
      </c>
      <c r="E9" s="64"/>
      <c r="F9" s="204">
        <f t="shared" ref="F9:K9" si="1">SUM(F11,F13,F15,F19,F21,F28)</f>
        <v>0</v>
      </c>
      <c r="G9" s="204">
        <f t="shared" si="1"/>
        <v>0</v>
      </c>
      <c r="H9" s="204">
        <f t="shared" si="1"/>
        <v>0</v>
      </c>
      <c r="I9" s="204">
        <f t="shared" si="1"/>
        <v>0</v>
      </c>
      <c r="J9" s="204">
        <f t="shared" si="1"/>
        <v>0</v>
      </c>
      <c r="K9" s="204">
        <f t="shared" si="1"/>
        <v>0</v>
      </c>
      <c r="L9" s="185"/>
    </row>
    <row r="10" spans="1:13" ht="16.5">
      <c r="A10" s="26"/>
      <c r="B10" s="26"/>
      <c r="C10" s="40"/>
      <c r="D10" s="120"/>
      <c r="E10" s="64"/>
      <c r="F10" s="120"/>
      <c r="G10" s="120"/>
      <c r="H10" s="120"/>
      <c r="I10" s="120"/>
      <c r="J10" s="120"/>
      <c r="K10" s="120"/>
      <c r="L10" s="185"/>
    </row>
    <row r="11" spans="1:13" ht="16.5">
      <c r="A11" s="26"/>
      <c r="B11" s="26"/>
      <c r="C11" s="289" t="s">
        <v>413</v>
      </c>
      <c r="D11" s="204">
        <f>SUM(F11:K11)</f>
        <v>0</v>
      </c>
      <c r="E11" s="286"/>
      <c r="F11" s="204">
        <f>Funding!F29</f>
        <v>0</v>
      </c>
      <c r="G11" s="204">
        <f>Funding!G29</f>
        <v>0</v>
      </c>
      <c r="H11" s="204">
        <f>Funding!H29</f>
        <v>0</v>
      </c>
      <c r="I11" s="204">
        <f>Funding!I29</f>
        <v>0</v>
      </c>
      <c r="J11" s="204">
        <f>Funding!J29</f>
        <v>0</v>
      </c>
      <c r="K11" s="204">
        <f>SUM(Funding!K29:P29)</f>
        <v>0</v>
      </c>
      <c r="L11" s="185"/>
    </row>
    <row r="12" spans="1:13" ht="16.5">
      <c r="A12" s="26"/>
      <c r="B12" s="26"/>
      <c r="C12" s="40"/>
      <c r="D12" s="120"/>
      <c r="E12" s="64"/>
      <c r="F12" s="120"/>
      <c r="G12" s="120"/>
      <c r="H12" s="120"/>
      <c r="I12" s="120"/>
      <c r="J12" s="120"/>
      <c r="K12" s="120"/>
      <c r="L12" s="185"/>
    </row>
    <row r="13" spans="1:13" ht="16.5">
      <c r="A13" s="26"/>
      <c r="B13" s="26"/>
      <c r="C13" s="227" t="s">
        <v>49</v>
      </c>
      <c r="D13" s="204">
        <f>SUM(F13:K13)</f>
        <v>0</v>
      </c>
      <c r="E13" s="64"/>
      <c r="F13" s="204">
        <f>Funding!F8</f>
        <v>0</v>
      </c>
      <c r="G13" s="204">
        <f>Funding!G8</f>
        <v>0</v>
      </c>
      <c r="H13" s="204">
        <f>Funding!H8</f>
        <v>0</v>
      </c>
      <c r="I13" s="204">
        <f>Funding!I8</f>
        <v>0</v>
      </c>
      <c r="J13" s="204">
        <f>Funding!J8</f>
        <v>0</v>
      </c>
      <c r="K13" s="204">
        <f>SUM(Funding!K8:P8)</f>
        <v>0</v>
      </c>
      <c r="L13" s="185"/>
      <c r="M13" s="4" t="s">
        <v>48</v>
      </c>
    </row>
    <row r="14" spans="1:13" ht="16.5">
      <c r="A14" s="26"/>
      <c r="B14" s="26"/>
      <c r="C14" s="154"/>
      <c r="D14" s="120"/>
      <c r="E14" s="64"/>
      <c r="F14" s="120"/>
      <c r="G14" s="120"/>
      <c r="H14" s="120"/>
      <c r="I14" s="120"/>
      <c r="J14" s="120"/>
      <c r="K14" s="120"/>
      <c r="L14" s="185"/>
    </row>
    <row r="15" spans="1:13" ht="16.5">
      <c r="A15" s="26"/>
      <c r="B15" s="30"/>
      <c r="C15" s="227" t="s">
        <v>181</v>
      </c>
      <c r="D15" s="204">
        <f>SUM(F15:K15)</f>
        <v>0</v>
      </c>
      <c r="E15" s="64"/>
      <c r="F15" s="204">
        <f t="shared" ref="F15:K15" si="2">SUM(F16:F17)</f>
        <v>0</v>
      </c>
      <c r="G15" s="204">
        <f t="shared" si="2"/>
        <v>0</v>
      </c>
      <c r="H15" s="204">
        <f t="shared" si="2"/>
        <v>0</v>
      </c>
      <c r="I15" s="204">
        <f t="shared" si="2"/>
        <v>0</v>
      </c>
      <c r="J15" s="204">
        <f t="shared" si="2"/>
        <v>0</v>
      </c>
      <c r="K15" s="204">
        <f t="shared" si="2"/>
        <v>0</v>
      </c>
      <c r="L15" s="215"/>
    </row>
    <row r="16" spans="1:13" ht="16.5">
      <c r="A16" s="64"/>
      <c r="B16" s="30"/>
      <c r="C16" s="146" t="s">
        <v>182</v>
      </c>
      <c r="D16" s="204">
        <f>SUM(F16:K16)</f>
        <v>0</v>
      </c>
      <c r="E16" s="64"/>
      <c r="F16" s="294">
        <f>Funding!F37+Funding!F55</f>
        <v>0</v>
      </c>
      <c r="G16" s="294">
        <f>Funding!G37+Funding!G55</f>
        <v>0</v>
      </c>
      <c r="H16" s="294">
        <f>Funding!H37+Funding!H55</f>
        <v>0</v>
      </c>
      <c r="I16" s="294">
        <f>Funding!I37+Funding!I55</f>
        <v>0</v>
      </c>
      <c r="J16" s="294">
        <f>Funding!J37+Funding!J55</f>
        <v>0</v>
      </c>
      <c r="K16" s="294">
        <f>SUM(Funding!K37:P37)+SUM(Funding!K55:P55)</f>
        <v>0</v>
      </c>
      <c r="L16" s="1"/>
      <c r="M16" s="4" t="s">
        <v>183</v>
      </c>
    </row>
    <row r="17" spans="1:13" s="3" customFormat="1" ht="16.5">
      <c r="A17" s="64"/>
      <c r="B17" s="30"/>
      <c r="C17" s="146" t="s">
        <v>184</v>
      </c>
      <c r="D17" s="204">
        <f>SUM(F17:K17)</f>
        <v>0</v>
      </c>
      <c r="E17" s="64"/>
      <c r="F17" s="294">
        <f>SUM(Funding!F39:F44,Funding!F46,Funding!F57:F62,Funding!F64)</f>
        <v>0</v>
      </c>
      <c r="G17" s="294">
        <f>SUM(Funding!G39:G44,Funding!G46,Funding!G57:G62,Funding!G64)</f>
        <v>0</v>
      </c>
      <c r="H17" s="294">
        <f>SUM(Funding!H39:H44,Funding!H46,Funding!H57:H62,Funding!H64)</f>
        <v>0</v>
      </c>
      <c r="I17" s="294">
        <f>SUM(Funding!I39:I44,Funding!I46,Funding!I57:I62,Funding!I64)</f>
        <v>0</v>
      </c>
      <c r="J17" s="294">
        <f>SUM(Funding!J39:J44,Funding!J46,Funding!J57:J62,Funding!J64)</f>
        <v>0</v>
      </c>
      <c r="K17" s="294">
        <f>SUM(Funding!K39:P44,Funding!K46:P46,Funding!K57:K62,Funding!K64:P64)</f>
        <v>0</v>
      </c>
      <c r="L17" s="1"/>
      <c r="M17" s="4" t="s">
        <v>185</v>
      </c>
    </row>
    <row r="18" spans="1:13" s="3" customFormat="1" ht="16.5">
      <c r="A18" s="64"/>
      <c r="B18" s="30"/>
      <c r="C18" s="154"/>
      <c r="D18" s="120"/>
      <c r="E18" s="64"/>
      <c r="F18" s="120"/>
      <c r="G18" s="120"/>
      <c r="H18" s="120"/>
      <c r="I18" s="120"/>
      <c r="J18" s="120"/>
      <c r="K18" s="120"/>
    </row>
    <row r="19" spans="1:13" s="3" customFormat="1" ht="16.5">
      <c r="A19" s="64"/>
      <c r="B19" s="30"/>
      <c r="C19" s="227" t="s">
        <v>415</v>
      </c>
      <c r="D19" s="204">
        <f>SUM(F19:K19)</f>
        <v>0</v>
      </c>
      <c r="E19" s="64"/>
      <c r="F19" s="369">
        <v>0</v>
      </c>
      <c r="G19" s="369">
        <v>0</v>
      </c>
      <c r="H19" s="369">
        <v>0</v>
      </c>
      <c r="I19" s="369">
        <v>0</v>
      </c>
      <c r="J19" s="369">
        <v>0</v>
      </c>
      <c r="K19" s="369">
        <v>0</v>
      </c>
      <c r="L19" s="1"/>
      <c r="M19" s="1" t="s">
        <v>186</v>
      </c>
    </row>
    <row r="20" spans="1:13" s="3" customFormat="1" ht="16.5">
      <c r="A20" s="64"/>
      <c r="B20" s="30"/>
      <c r="C20" s="154"/>
      <c r="D20" s="120"/>
      <c r="E20" s="64"/>
      <c r="F20" s="120"/>
      <c r="G20" s="120"/>
      <c r="H20" s="120"/>
      <c r="I20" s="120"/>
      <c r="J20" s="120"/>
      <c r="K20" s="120"/>
    </row>
    <row r="21" spans="1:13" s="3" customFormat="1" ht="16.5">
      <c r="A21" s="64"/>
      <c r="B21" s="30"/>
      <c r="C21" s="147" t="s">
        <v>387</v>
      </c>
      <c r="D21" s="204">
        <f>SUM(F21:K21)</f>
        <v>0</v>
      </c>
      <c r="E21" s="64"/>
      <c r="F21" s="369">
        <v>0</v>
      </c>
      <c r="G21" s="369">
        <v>0</v>
      </c>
      <c r="H21" s="369">
        <v>0</v>
      </c>
      <c r="I21" s="369">
        <v>0</v>
      </c>
      <c r="J21" s="369">
        <v>0</v>
      </c>
      <c r="K21" s="369">
        <v>0</v>
      </c>
    </row>
    <row r="22" spans="1:13" s="3" customFormat="1" ht="17.25">
      <c r="A22" s="64"/>
      <c r="B22" s="33" t="s">
        <v>390</v>
      </c>
      <c r="C22" s="292" t="s">
        <v>55</v>
      </c>
      <c r="D22" s="204">
        <f>SUM(D23:D26)</f>
        <v>0</v>
      </c>
      <c r="E22" s="64"/>
      <c r="F22" s="204">
        <f>SUM(F23:F26)</f>
        <v>0</v>
      </c>
      <c r="G22" s="204">
        <f t="shared" ref="G22:K22" si="3">SUM(G23:G26)</f>
        <v>0</v>
      </c>
      <c r="H22" s="204">
        <f t="shared" si="3"/>
        <v>0</v>
      </c>
      <c r="I22" s="204">
        <f t="shared" si="3"/>
        <v>0</v>
      </c>
      <c r="J22" s="204">
        <f t="shared" si="3"/>
        <v>0</v>
      </c>
      <c r="K22" s="204">
        <f t="shared" si="3"/>
        <v>0</v>
      </c>
      <c r="M22" s="1" t="s">
        <v>187</v>
      </c>
    </row>
    <row r="23" spans="1:13" s="3" customFormat="1" ht="16.5">
      <c r="A23" s="64"/>
      <c r="B23" s="26"/>
      <c r="C23" s="112" t="s">
        <v>391</v>
      </c>
      <c r="D23" s="204">
        <f>SUM(F23:K23)</f>
        <v>0</v>
      </c>
      <c r="E23" s="64"/>
      <c r="F23" s="369">
        <v>0</v>
      </c>
      <c r="G23" s="369">
        <v>0</v>
      </c>
      <c r="H23" s="369">
        <v>0</v>
      </c>
      <c r="I23" s="369">
        <v>0</v>
      </c>
      <c r="J23" s="369">
        <v>0</v>
      </c>
      <c r="K23" s="369">
        <v>0</v>
      </c>
    </row>
    <row r="24" spans="1:13" s="3" customFormat="1" ht="16.5">
      <c r="A24" s="64"/>
      <c r="B24" s="26"/>
      <c r="C24" s="112" t="s">
        <v>392</v>
      </c>
      <c r="D24" s="204">
        <f>SUM(F24:K24)</f>
        <v>0</v>
      </c>
      <c r="E24" s="64"/>
      <c r="F24" s="369">
        <v>0</v>
      </c>
      <c r="G24" s="369">
        <v>0</v>
      </c>
      <c r="H24" s="369">
        <v>0</v>
      </c>
      <c r="I24" s="369">
        <v>0</v>
      </c>
      <c r="J24" s="369">
        <v>0</v>
      </c>
      <c r="K24" s="369">
        <v>0</v>
      </c>
    </row>
    <row r="25" spans="1:13" s="3" customFormat="1" ht="16.5">
      <c r="A25" s="64"/>
      <c r="B25" s="26"/>
      <c r="C25" s="112" t="s">
        <v>393</v>
      </c>
      <c r="D25" s="204">
        <f>SUM(F25:K25)</f>
        <v>0</v>
      </c>
      <c r="E25" s="64"/>
      <c r="F25" s="369">
        <v>0</v>
      </c>
      <c r="G25" s="369">
        <v>0</v>
      </c>
      <c r="H25" s="369">
        <v>0</v>
      </c>
      <c r="I25" s="369">
        <v>0</v>
      </c>
      <c r="J25" s="369">
        <v>0</v>
      </c>
      <c r="K25" s="369">
        <v>0</v>
      </c>
    </row>
    <row r="26" spans="1:13" s="3" customFormat="1" ht="16.5">
      <c r="A26" s="64"/>
      <c r="B26" s="30"/>
      <c r="C26" s="112" t="s">
        <v>394</v>
      </c>
      <c r="D26" s="204">
        <f>SUM(F26:K26)</f>
        <v>0</v>
      </c>
      <c r="E26" s="64"/>
      <c r="F26" s="369">
        <v>0</v>
      </c>
      <c r="G26" s="369">
        <v>0</v>
      </c>
      <c r="H26" s="369">
        <v>0</v>
      </c>
      <c r="I26" s="369">
        <v>0</v>
      </c>
      <c r="J26" s="369">
        <v>0</v>
      </c>
      <c r="K26" s="369">
        <v>0</v>
      </c>
    </row>
    <row r="27" spans="1:13" s="3" customFormat="1" ht="16.5">
      <c r="A27" s="64"/>
      <c r="B27" s="30"/>
      <c r="C27" s="154"/>
      <c r="D27" s="120"/>
      <c r="E27" s="64"/>
      <c r="F27" s="64"/>
      <c r="G27" s="64"/>
      <c r="H27" s="64"/>
      <c r="I27" s="64"/>
      <c r="J27" s="64"/>
      <c r="K27" s="64"/>
    </row>
    <row r="28" spans="1:13" s="3" customFormat="1" ht="16.5">
      <c r="A28" s="64"/>
      <c r="B28" s="26"/>
      <c r="C28" s="283" t="s">
        <v>188</v>
      </c>
      <c r="D28" s="204">
        <f>SUM(F28:K28)</f>
        <v>0</v>
      </c>
      <c r="E28" s="64"/>
      <c r="F28" s="369">
        <v>0</v>
      </c>
      <c r="G28" s="369">
        <v>0</v>
      </c>
      <c r="H28" s="369">
        <v>0</v>
      </c>
      <c r="I28" s="369">
        <v>0</v>
      </c>
      <c r="J28" s="369">
        <v>0</v>
      </c>
      <c r="K28" s="369">
        <v>0</v>
      </c>
      <c r="M28" s="1" t="s">
        <v>189</v>
      </c>
    </row>
    <row r="29" spans="1:13" s="3" customFormat="1" ht="16.5">
      <c r="A29" s="64"/>
      <c r="B29" s="64"/>
      <c r="C29" s="40"/>
      <c r="D29" s="120"/>
      <c r="E29" s="64"/>
      <c r="F29" s="64"/>
      <c r="G29" s="64"/>
      <c r="H29" s="64"/>
      <c r="I29" s="64"/>
      <c r="J29" s="64"/>
      <c r="K29" s="64"/>
    </row>
    <row r="30" spans="1:13" s="3" customFormat="1" ht="17.25">
      <c r="A30" s="64"/>
      <c r="B30" s="64"/>
      <c r="C30" s="227" t="s">
        <v>402</v>
      </c>
      <c r="D30" s="369">
        <v>0</v>
      </c>
      <c r="E30" s="64"/>
      <c r="F30" s="122"/>
      <c r="G30" s="121"/>
      <c r="H30" s="121"/>
      <c r="I30" s="121"/>
      <c r="J30" s="121"/>
      <c r="K30" s="121"/>
      <c r="L30" s="1"/>
      <c r="M30" s="1" t="s">
        <v>190</v>
      </c>
    </row>
    <row r="31" spans="1:13" s="3" customFormat="1" ht="14.25">
      <c r="A31" s="64"/>
      <c r="B31" s="30"/>
      <c r="C31" s="258" t="s">
        <v>191</v>
      </c>
      <c r="D31" s="130"/>
      <c r="E31" s="130"/>
      <c r="F31" s="121"/>
      <c r="G31" s="121"/>
      <c r="H31" s="121"/>
      <c r="I31" s="121"/>
      <c r="J31" s="121"/>
      <c r="K31" s="121"/>
    </row>
    <row r="32" spans="1:13" s="3" customFormat="1" ht="14.25">
      <c r="A32" s="64"/>
      <c r="B32" s="143"/>
      <c r="C32" s="143"/>
      <c r="D32" s="143"/>
      <c r="E32" s="143"/>
      <c r="F32" s="143"/>
      <c r="G32" s="143"/>
      <c r="H32" s="143"/>
      <c r="I32" s="143"/>
      <c r="J32" s="143"/>
      <c r="K32" s="143"/>
    </row>
    <row r="33" spans="1:13" s="3" customFormat="1" ht="17.25">
      <c r="A33" s="64"/>
      <c r="B33" s="95" t="s">
        <v>192</v>
      </c>
      <c r="C33" s="147" t="s">
        <v>177</v>
      </c>
      <c r="D33" s="204">
        <f>SUM(D35,D42)</f>
        <v>0</v>
      </c>
      <c r="E33" s="64"/>
      <c r="F33" s="204">
        <f t="shared" ref="F33:K33" si="4">SUM(F35,F42)</f>
        <v>0</v>
      </c>
      <c r="G33" s="204">
        <f t="shared" si="4"/>
        <v>0</v>
      </c>
      <c r="H33" s="204">
        <f t="shared" si="4"/>
        <v>0</v>
      </c>
      <c r="I33" s="204">
        <f t="shared" si="4"/>
        <v>0</v>
      </c>
      <c r="J33" s="204">
        <f t="shared" si="4"/>
        <v>0</v>
      </c>
      <c r="K33" s="204">
        <f t="shared" si="4"/>
        <v>0</v>
      </c>
    </row>
    <row r="34" spans="1:13" s="3" customFormat="1" ht="17.25">
      <c r="A34" s="64"/>
      <c r="B34" s="95"/>
      <c r="C34" s="147"/>
      <c r="D34" s="113"/>
      <c r="E34" s="113"/>
      <c r="F34" s="113"/>
      <c r="G34" s="113"/>
      <c r="H34" s="113"/>
      <c r="I34" s="113"/>
      <c r="J34" s="113"/>
      <c r="K34" s="113"/>
    </row>
    <row r="35" spans="1:13" s="3" customFormat="1" ht="17.25">
      <c r="A35" s="64"/>
      <c r="B35" s="95"/>
      <c r="C35" s="147" t="s">
        <v>193</v>
      </c>
      <c r="D35" s="204">
        <f>SUM(D36,D37)</f>
        <v>0</v>
      </c>
      <c r="E35" s="113"/>
      <c r="F35" s="204">
        <f t="shared" ref="F35:K35" si="5">SUM(F36,F37)</f>
        <v>0</v>
      </c>
      <c r="G35" s="204">
        <f t="shared" si="5"/>
        <v>0</v>
      </c>
      <c r="H35" s="204">
        <f t="shared" si="5"/>
        <v>0</v>
      </c>
      <c r="I35" s="204">
        <f t="shared" si="5"/>
        <v>0</v>
      </c>
      <c r="J35" s="204">
        <f t="shared" si="5"/>
        <v>0</v>
      </c>
      <c r="K35" s="204">
        <f t="shared" si="5"/>
        <v>0</v>
      </c>
    </row>
    <row r="36" spans="1:13" s="3" customFormat="1" ht="17.25">
      <c r="A36" s="64"/>
      <c r="B36" s="95"/>
      <c r="C36" s="290" t="s">
        <v>401</v>
      </c>
      <c r="D36" s="204">
        <f t="shared" ref="D36:D40" si="6">SUM(F36:K36)</f>
        <v>0</v>
      </c>
      <c r="E36" s="64"/>
      <c r="F36" s="369">
        <v>0</v>
      </c>
      <c r="G36" s="369">
        <v>0</v>
      </c>
      <c r="H36" s="369">
        <v>0</v>
      </c>
      <c r="I36" s="369">
        <v>0</v>
      </c>
      <c r="J36" s="369">
        <v>0</v>
      </c>
      <c r="K36" s="369">
        <v>0</v>
      </c>
      <c r="M36" s="1" t="s">
        <v>194</v>
      </c>
    </row>
    <row r="37" spans="1:13" s="3" customFormat="1" ht="16.5">
      <c r="A37" s="64"/>
      <c r="B37" s="30"/>
      <c r="C37" s="290" t="s">
        <v>195</v>
      </c>
      <c r="D37" s="204">
        <f t="shared" si="6"/>
        <v>0</v>
      </c>
      <c r="E37" s="64"/>
      <c r="F37" s="369">
        <v>0</v>
      </c>
      <c r="G37" s="369">
        <v>0</v>
      </c>
      <c r="H37" s="369">
        <v>0</v>
      </c>
      <c r="I37" s="369">
        <v>0</v>
      </c>
      <c r="J37" s="369">
        <v>0</v>
      </c>
      <c r="K37" s="369">
        <v>0</v>
      </c>
      <c r="L37" s="215"/>
      <c r="M37" s="1" t="s">
        <v>196</v>
      </c>
    </row>
    <row r="38" spans="1:13" s="3" customFormat="1" ht="16.5" hidden="1">
      <c r="A38" s="64"/>
      <c r="B38" s="26"/>
      <c r="C38" s="214" t="s">
        <v>197</v>
      </c>
      <c r="D38" s="204">
        <f t="shared" si="6"/>
        <v>6</v>
      </c>
      <c r="E38" s="64"/>
      <c r="F38" s="208">
        <v>1</v>
      </c>
      <c r="G38" s="208">
        <v>1</v>
      </c>
      <c r="H38" s="208">
        <v>1</v>
      </c>
      <c r="I38" s="208">
        <v>1</v>
      </c>
      <c r="J38" s="208">
        <v>1</v>
      </c>
      <c r="K38" s="208">
        <v>1</v>
      </c>
      <c r="L38" s="215"/>
      <c r="M38" s="1" t="s">
        <v>196</v>
      </c>
    </row>
    <row r="39" spans="1:13" s="3" customFormat="1" ht="16.5" hidden="1">
      <c r="A39" s="64"/>
      <c r="B39" s="26"/>
      <c r="C39" s="210" t="s">
        <v>198</v>
      </c>
      <c r="D39" s="204">
        <f t="shared" si="6"/>
        <v>6</v>
      </c>
      <c r="E39" s="64"/>
      <c r="F39" s="208">
        <v>1</v>
      </c>
      <c r="G39" s="208">
        <v>1</v>
      </c>
      <c r="H39" s="208">
        <v>1</v>
      </c>
      <c r="I39" s="208">
        <v>1</v>
      </c>
      <c r="J39" s="208">
        <v>1</v>
      </c>
      <c r="K39" s="208">
        <v>1</v>
      </c>
      <c r="L39" s="26" t="s">
        <v>199</v>
      </c>
    </row>
    <row r="40" spans="1:13" s="3" customFormat="1" ht="16.5" hidden="1">
      <c r="A40" s="64"/>
      <c r="B40" s="26"/>
      <c r="C40" s="210" t="s">
        <v>200</v>
      </c>
      <c r="D40" s="204">
        <f t="shared" si="6"/>
        <v>6</v>
      </c>
      <c r="E40" s="64"/>
      <c r="F40" s="208">
        <v>1</v>
      </c>
      <c r="G40" s="208">
        <v>1</v>
      </c>
      <c r="H40" s="208">
        <v>1</v>
      </c>
      <c r="I40" s="208">
        <v>1</v>
      </c>
      <c r="J40" s="208">
        <v>1</v>
      </c>
      <c r="K40" s="208">
        <v>1</v>
      </c>
      <c r="L40" s="26" t="s">
        <v>199</v>
      </c>
    </row>
    <row r="41" spans="1:13" s="3" customFormat="1" ht="16.5">
      <c r="A41" s="64"/>
      <c r="B41" s="26"/>
      <c r="C41" s="112"/>
      <c r="D41" s="129"/>
      <c r="E41" s="130"/>
      <c r="F41" s="130"/>
      <c r="G41" s="130"/>
      <c r="H41" s="130"/>
      <c r="I41" s="130"/>
      <c r="J41" s="130"/>
      <c r="K41" s="130"/>
    </row>
    <row r="42" spans="1:13" s="3" customFormat="1" ht="16.5">
      <c r="A42" s="64"/>
      <c r="B42" s="30"/>
      <c r="C42" s="147" t="s">
        <v>388</v>
      </c>
      <c r="D42" s="204">
        <f t="shared" ref="D42:D47" si="7">SUM(F42:K42)</f>
        <v>0</v>
      </c>
      <c r="E42" s="64"/>
      <c r="F42" s="369">
        <v>0</v>
      </c>
      <c r="G42" s="369">
        <v>0</v>
      </c>
      <c r="H42" s="369">
        <v>0</v>
      </c>
      <c r="I42" s="369">
        <v>0</v>
      </c>
      <c r="J42" s="369">
        <v>0</v>
      </c>
      <c r="K42" s="369">
        <v>0</v>
      </c>
    </row>
    <row r="43" spans="1:13" s="3" customFormat="1" ht="17.25">
      <c r="A43" s="64"/>
      <c r="B43" s="33" t="s">
        <v>390</v>
      </c>
      <c r="C43" s="292" t="s">
        <v>67</v>
      </c>
      <c r="D43" s="204">
        <f t="shared" si="7"/>
        <v>0</v>
      </c>
      <c r="E43" s="64"/>
      <c r="F43" s="145">
        <f>SUM(F44:F47)</f>
        <v>0</v>
      </c>
      <c r="G43" s="145">
        <f t="shared" ref="G43:K43" si="8">SUM(G44:G47)</f>
        <v>0</v>
      </c>
      <c r="H43" s="145">
        <f t="shared" si="8"/>
        <v>0</v>
      </c>
      <c r="I43" s="145">
        <f t="shared" si="8"/>
        <v>0</v>
      </c>
      <c r="J43" s="145">
        <f t="shared" si="8"/>
        <v>0</v>
      </c>
      <c r="K43" s="145">
        <f t="shared" si="8"/>
        <v>0</v>
      </c>
      <c r="M43" s="1" t="s">
        <v>201</v>
      </c>
    </row>
    <row r="44" spans="1:13" s="3" customFormat="1" ht="16.5">
      <c r="A44" s="64"/>
      <c r="B44" s="26"/>
      <c r="C44" s="112" t="s">
        <v>391</v>
      </c>
      <c r="D44" s="204">
        <f t="shared" si="7"/>
        <v>0</v>
      </c>
      <c r="E44" s="64"/>
      <c r="F44" s="369">
        <v>0</v>
      </c>
      <c r="G44" s="369">
        <v>0</v>
      </c>
      <c r="H44" s="369">
        <v>0</v>
      </c>
      <c r="I44" s="369">
        <v>0</v>
      </c>
      <c r="J44" s="369">
        <v>0</v>
      </c>
      <c r="K44" s="369">
        <v>0</v>
      </c>
    </row>
    <row r="45" spans="1:13" s="3" customFormat="1" ht="16.5">
      <c r="A45" s="64"/>
      <c r="B45" s="26"/>
      <c r="C45" s="112" t="s">
        <v>392</v>
      </c>
      <c r="D45" s="204">
        <f t="shared" si="7"/>
        <v>0</v>
      </c>
      <c r="E45" s="64"/>
      <c r="F45" s="369">
        <v>0</v>
      </c>
      <c r="G45" s="369">
        <v>0</v>
      </c>
      <c r="H45" s="369">
        <v>0</v>
      </c>
      <c r="I45" s="369">
        <v>0</v>
      </c>
      <c r="J45" s="369">
        <v>0</v>
      </c>
      <c r="K45" s="369">
        <v>0</v>
      </c>
    </row>
    <row r="46" spans="1:13" s="3" customFormat="1" ht="16.5">
      <c r="A46" s="64"/>
      <c r="B46" s="26"/>
      <c r="C46" s="112" t="s">
        <v>393</v>
      </c>
      <c r="D46" s="204">
        <f t="shared" si="7"/>
        <v>0</v>
      </c>
      <c r="E46" s="64"/>
      <c r="F46" s="369">
        <v>0</v>
      </c>
      <c r="G46" s="369">
        <v>0</v>
      </c>
      <c r="H46" s="369">
        <v>0</v>
      </c>
      <c r="I46" s="369">
        <v>0</v>
      </c>
      <c r="J46" s="369">
        <v>0</v>
      </c>
      <c r="K46" s="369">
        <v>0</v>
      </c>
    </row>
    <row r="47" spans="1:13" s="3" customFormat="1" ht="16.5">
      <c r="A47" s="64"/>
      <c r="B47" s="26"/>
      <c r="C47" s="112" t="s">
        <v>394</v>
      </c>
      <c r="D47" s="204">
        <f t="shared" si="7"/>
        <v>0</v>
      </c>
      <c r="E47" s="64"/>
      <c r="F47" s="369">
        <v>0</v>
      </c>
      <c r="G47" s="369">
        <v>0</v>
      </c>
      <c r="H47" s="369">
        <v>0</v>
      </c>
      <c r="I47" s="369">
        <v>0</v>
      </c>
      <c r="J47" s="369">
        <v>0</v>
      </c>
      <c r="K47" s="369">
        <v>0</v>
      </c>
    </row>
    <row r="48" spans="1:13" s="3" customFormat="1" ht="16.5" hidden="1">
      <c r="A48" s="64"/>
      <c r="B48" s="26"/>
      <c r="C48" s="211" t="s">
        <v>202</v>
      </c>
      <c r="D48" s="204">
        <f>SUM(D49:D50)</f>
        <v>12</v>
      </c>
      <c r="E48" s="64"/>
      <c r="F48" s="69">
        <f t="shared" ref="F48:K48" si="9">SUM(F49:F50)</f>
        <v>2</v>
      </c>
      <c r="G48" s="69">
        <f t="shared" si="9"/>
        <v>2</v>
      </c>
      <c r="H48" s="69">
        <f t="shared" si="9"/>
        <v>2</v>
      </c>
      <c r="I48" s="69">
        <f t="shared" si="9"/>
        <v>2</v>
      </c>
      <c r="J48" s="69">
        <f t="shared" si="9"/>
        <v>2</v>
      </c>
      <c r="K48" s="69">
        <f t="shared" si="9"/>
        <v>2</v>
      </c>
    </row>
    <row r="49" spans="1:13" s="3" customFormat="1" ht="16.5" hidden="1">
      <c r="A49" s="64"/>
      <c r="B49" s="26"/>
      <c r="C49" s="214" t="s">
        <v>203</v>
      </c>
      <c r="D49" s="204">
        <f>SUM(F49:K49)</f>
        <v>6</v>
      </c>
      <c r="E49" s="64"/>
      <c r="F49" s="208">
        <v>1</v>
      </c>
      <c r="G49" s="208">
        <v>1</v>
      </c>
      <c r="H49" s="208">
        <v>1</v>
      </c>
      <c r="I49" s="208">
        <v>1</v>
      </c>
      <c r="J49" s="208">
        <v>1</v>
      </c>
      <c r="K49" s="208">
        <v>1</v>
      </c>
    </row>
    <row r="50" spans="1:13" s="3" customFormat="1" ht="16.5" hidden="1">
      <c r="A50" s="64"/>
      <c r="B50" s="26" t="s">
        <v>204</v>
      </c>
      <c r="C50" s="210" t="s">
        <v>202</v>
      </c>
      <c r="D50" s="204">
        <f>SUM(F50:K50)</f>
        <v>6</v>
      </c>
      <c r="E50" s="64"/>
      <c r="F50" s="208">
        <v>1</v>
      </c>
      <c r="G50" s="208">
        <v>1</v>
      </c>
      <c r="H50" s="208">
        <v>1</v>
      </c>
      <c r="I50" s="208">
        <v>1</v>
      </c>
      <c r="J50" s="208">
        <v>1</v>
      </c>
      <c r="K50" s="208">
        <v>1</v>
      </c>
    </row>
    <row r="51" spans="1:13" s="3" customFormat="1" ht="14.25">
      <c r="A51" s="64"/>
      <c r="B51" s="26"/>
      <c r="C51" s="129"/>
      <c r="D51" s="129"/>
      <c r="E51" s="130"/>
      <c r="F51" s="130"/>
      <c r="G51" s="130"/>
      <c r="H51" s="130"/>
      <c r="I51" s="130"/>
      <c r="J51" s="130"/>
      <c r="K51" s="130"/>
    </row>
    <row r="52" spans="1:13" s="3" customFormat="1" ht="17.25">
      <c r="A52" s="64"/>
      <c r="B52" s="95"/>
      <c r="C52" s="282" t="s">
        <v>205</v>
      </c>
      <c r="D52" s="120"/>
      <c r="E52" s="64"/>
      <c r="F52" s="64"/>
      <c r="G52" s="64"/>
      <c r="H52" s="64"/>
      <c r="I52" s="64"/>
      <c r="J52" s="64"/>
      <c r="K52" s="64"/>
      <c r="L52" s="1"/>
    </row>
    <row r="53" spans="1:13" s="3" customFormat="1" ht="16.5">
      <c r="A53" s="64"/>
      <c r="B53" s="26"/>
      <c r="C53" s="112" t="s">
        <v>206</v>
      </c>
      <c r="D53" s="204">
        <f>SUM(F53:K53)</f>
        <v>0</v>
      </c>
      <c r="E53" s="64"/>
      <c r="F53" s="369">
        <v>0</v>
      </c>
      <c r="G53" s="369">
        <v>0</v>
      </c>
      <c r="H53" s="369">
        <v>0</v>
      </c>
      <c r="I53" s="369">
        <v>0</v>
      </c>
      <c r="J53" s="369">
        <v>0</v>
      </c>
      <c r="K53" s="369">
        <v>0</v>
      </c>
      <c r="M53" s="1" t="s">
        <v>207</v>
      </c>
    </row>
    <row r="54" spans="1:13" s="3" customFormat="1" ht="16.5">
      <c r="A54" s="64"/>
      <c r="B54" s="26"/>
      <c r="C54" s="112" t="s">
        <v>208</v>
      </c>
      <c r="D54" s="204">
        <f>SUM(F54:K54)</f>
        <v>0</v>
      </c>
      <c r="E54" s="64"/>
      <c r="F54" s="369">
        <v>0</v>
      </c>
      <c r="G54" s="369">
        <v>0</v>
      </c>
      <c r="H54" s="369">
        <v>0</v>
      </c>
      <c r="I54" s="369">
        <v>0</v>
      </c>
      <c r="J54" s="369">
        <v>0</v>
      </c>
      <c r="K54" s="369">
        <v>0</v>
      </c>
    </row>
    <row r="55" spans="1:13" s="3" customFormat="1" ht="16.5">
      <c r="A55" s="64"/>
      <c r="B55" s="26"/>
      <c r="C55" s="112" t="s">
        <v>209</v>
      </c>
      <c r="D55" s="204">
        <f>SUM(F55:K55)</f>
        <v>0</v>
      </c>
      <c r="E55" s="131"/>
      <c r="F55" s="369">
        <v>0</v>
      </c>
      <c r="G55" s="369">
        <v>0</v>
      </c>
      <c r="H55" s="369">
        <v>0</v>
      </c>
      <c r="I55" s="369">
        <v>0</v>
      </c>
      <c r="J55" s="369">
        <v>0</v>
      </c>
      <c r="K55" s="369">
        <v>0</v>
      </c>
    </row>
    <row r="56" spans="1:13" s="3" customFormat="1" ht="16.5">
      <c r="A56" s="64"/>
      <c r="B56" s="26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3" s="3" customFormat="1" ht="17.25">
      <c r="A57" s="64"/>
      <c r="B57" s="33" t="s">
        <v>210</v>
      </c>
      <c r="C57" s="45" t="s">
        <v>211</v>
      </c>
      <c r="D57" s="112"/>
      <c r="E57" s="112"/>
      <c r="F57" s="112"/>
      <c r="G57" s="112"/>
      <c r="H57" s="112"/>
      <c r="I57" s="112"/>
      <c r="J57" s="112"/>
      <c r="K57" s="112"/>
    </row>
    <row r="58" spans="1:13" s="3" customFormat="1" ht="16.5">
      <c r="A58" s="64"/>
      <c r="B58" s="26"/>
      <c r="C58" s="154" t="s">
        <v>212</v>
      </c>
      <c r="D58" s="204">
        <f>SUM(F58:K58)</f>
        <v>0</v>
      </c>
      <c r="E58" s="64"/>
      <c r="F58" s="369">
        <v>0</v>
      </c>
      <c r="G58" s="369">
        <v>0</v>
      </c>
      <c r="H58" s="369">
        <v>0</v>
      </c>
      <c r="I58" s="369">
        <v>0</v>
      </c>
      <c r="J58" s="369">
        <v>0</v>
      </c>
      <c r="K58" s="369">
        <v>0</v>
      </c>
      <c r="L58" s="4"/>
    </row>
    <row r="59" spans="1:13" s="3" customFormat="1" ht="16.5">
      <c r="A59" s="64"/>
      <c r="B59" s="26"/>
      <c r="C59" s="154" t="s">
        <v>213</v>
      </c>
      <c r="D59" s="204">
        <f>SUM(F59:K59)</f>
        <v>0</v>
      </c>
      <c r="E59" s="64"/>
      <c r="F59" s="369">
        <v>0</v>
      </c>
      <c r="G59" s="369">
        <v>0</v>
      </c>
      <c r="H59" s="369">
        <v>0</v>
      </c>
      <c r="I59" s="369">
        <v>0</v>
      </c>
      <c r="J59" s="369">
        <v>0</v>
      </c>
      <c r="K59" s="369">
        <v>0</v>
      </c>
      <c r="L59" s="4"/>
    </row>
    <row r="60" spans="1:13" s="3" customFormat="1" ht="16.5">
      <c r="A60" s="64"/>
      <c r="B60" s="26"/>
      <c r="C60" s="40" t="s">
        <v>214</v>
      </c>
      <c r="D60" s="204">
        <f>SUM(F60:K60)</f>
        <v>0</v>
      </c>
      <c r="E60" s="131"/>
      <c r="F60" s="204">
        <f>F58-F59</f>
        <v>0</v>
      </c>
      <c r="G60" s="204">
        <f t="shared" ref="G60:K60" si="10">G58-G59</f>
        <v>0</v>
      </c>
      <c r="H60" s="204">
        <f t="shared" si="10"/>
        <v>0</v>
      </c>
      <c r="I60" s="204">
        <f t="shared" si="10"/>
        <v>0</v>
      </c>
      <c r="J60" s="204">
        <f t="shared" si="10"/>
        <v>0</v>
      </c>
      <c r="K60" s="204">
        <f t="shared" si="10"/>
        <v>0</v>
      </c>
    </row>
    <row r="61" spans="1:13" s="3" customFormat="1" ht="16.5">
      <c r="A61" s="64"/>
      <c r="B61" s="26"/>
      <c r="C61" s="26"/>
      <c r="D61" s="112"/>
      <c r="E61" s="112"/>
      <c r="F61" s="112"/>
      <c r="G61" s="112"/>
      <c r="H61" s="112"/>
      <c r="I61" s="112"/>
      <c r="J61" s="112"/>
      <c r="K61" s="112"/>
    </row>
    <row r="62" spans="1:13" s="3" customFormat="1" ht="16.5">
      <c r="A62" s="64"/>
      <c r="B62" s="26"/>
      <c r="C62" s="45" t="s">
        <v>215</v>
      </c>
      <c r="D62" s="112"/>
      <c r="E62" s="112"/>
      <c r="F62" s="112"/>
      <c r="G62" s="112"/>
      <c r="H62" s="112"/>
      <c r="I62" s="112"/>
      <c r="J62" s="112"/>
      <c r="K62" s="112"/>
    </row>
    <row r="63" spans="1:13" s="3" customFormat="1" ht="16.5">
      <c r="A63" s="64"/>
      <c r="B63" s="26"/>
      <c r="C63" s="154" t="s">
        <v>216</v>
      </c>
      <c r="D63" s="204">
        <f>SUM(F63:K63)</f>
        <v>0</v>
      </c>
      <c r="E63" s="64"/>
      <c r="F63" s="369">
        <v>0</v>
      </c>
      <c r="G63" s="369">
        <v>0</v>
      </c>
      <c r="H63" s="369">
        <v>0</v>
      </c>
      <c r="I63" s="369">
        <v>0</v>
      </c>
      <c r="J63" s="369">
        <v>0</v>
      </c>
      <c r="K63" s="369">
        <v>0</v>
      </c>
      <c r="L63" s="4"/>
    </row>
    <row r="64" spans="1:13" s="3" customFormat="1" ht="16.5">
      <c r="A64" s="64"/>
      <c r="B64" s="26"/>
      <c r="C64" s="154" t="s">
        <v>217</v>
      </c>
      <c r="D64" s="204">
        <f>SUM(F64:K64)</f>
        <v>0</v>
      </c>
      <c r="E64" s="64"/>
      <c r="F64" s="369">
        <v>0</v>
      </c>
      <c r="G64" s="369">
        <v>0</v>
      </c>
      <c r="H64" s="369">
        <v>0</v>
      </c>
      <c r="I64" s="369">
        <v>0</v>
      </c>
      <c r="J64" s="369">
        <v>0</v>
      </c>
      <c r="K64" s="369">
        <v>0</v>
      </c>
      <c r="L64" s="4"/>
    </row>
    <row r="65" spans="1:11" s="3" customFormat="1" ht="16.5">
      <c r="A65" s="64"/>
      <c r="B65" s="26"/>
      <c r="C65" s="40" t="s">
        <v>214</v>
      </c>
      <c r="D65" s="204">
        <f>SUM(F65:K65)</f>
        <v>0</v>
      </c>
      <c r="E65" s="131"/>
      <c r="F65" s="204">
        <f>F63-F64</f>
        <v>0</v>
      </c>
      <c r="G65" s="204">
        <f t="shared" ref="G65" si="11">G63-G64</f>
        <v>0</v>
      </c>
      <c r="H65" s="204">
        <f t="shared" ref="H65" si="12">H63-H64</f>
        <v>0</v>
      </c>
      <c r="I65" s="204">
        <f t="shared" ref="I65" si="13">I63-I64</f>
        <v>0</v>
      </c>
      <c r="J65" s="204">
        <f t="shared" ref="J65" si="14">J63-J64</f>
        <v>0</v>
      </c>
      <c r="K65" s="204">
        <f t="shared" ref="K65" si="15">K63-K64</f>
        <v>0</v>
      </c>
    </row>
    <row r="66" spans="1:11" s="3" customFormat="1" ht="14.25">
      <c r="A66" s="64"/>
      <c r="B66" s="143"/>
      <c r="C66" s="143"/>
      <c r="D66" s="143"/>
      <c r="E66" s="143"/>
      <c r="F66" s="143"/>
      <c r="G66" s="143"/>
      <c r="H66" s="143"/>
      <c r="I66" s="143"/>
      <c r="J66" s="143"/>
      <c r="K66" s="143"/>
    </row>
    <row r="67" spans="1:11">
      <c r="A67" s="142"/>
      <c r="B67" s="165"/>
      <c r="C67" s="142"/>
      <c r="D67" s="142"/>
      <c r="E67" s="142"/>
      <c r="F67" s="143"/>
      <c r="G67" s="143"/>
      <c r="H67" s="143"/>
      <c r="I67" s="143"/>
      <c r="J67" s="143"/>
      <c r="K67" s="143"/>
    </row>
    <row r="68" spans="1:11">
      <c r="A68" s="142"/>
      <c r="B68" s="165" t="s">
        <v>399</v>
      </c>
      <c r="C68" s="142"/>
      <c r="D68" s="142"/>
      <c r="E68" s="142"/>
      <c r="F68" s="143"/>
      <c r="G68" s="143"/>
      <c r="H68" s="143"/>
      <c r="I68" s="143"/>
      <c r="J68" s="143"/>
      <c r="K68" s="143"/>
    </row>
    <row r="69" spans="1:11">
      <c r="A69" s="142"/>
      <c r="B69" s="165" t="s">
        <v>400</v>
      </c>
      <c r="C69" s="142"/>
      <c r="D69" s="142"/>
      <c r="E69" s="142"/>
      <c r="F69" s="143"/>
      <c r="G69" s="143"/>
      <c r="H69" s="143"/>
      <c r="I69" s="143"/>
      <c r="J69" s="143"/>
      <c r="K69" s="143"/>
    </row>
  </sheetData>
  <mergeCells count="3">
    <mergeCell ref="F2:K2"/>
    <mergeCell ref="D3:D4"/>
    <mergeCell ref="F3:F4"/>
  </mergeCells>
  <pageMargins left="0.35433070866141736" right="0.35433070866141736" top="0.98425196850393704" bottom="0.98425196850393704" header="0.51181102362204722" footer="0.51181102362204722"/>
  <pageSetup paperSize="8" scale="68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9C1F7-DA1C-4735-8A30-4A7A81C05147}">
  <sheetPr>
    <tabColor theme="0"/>
    <pageSetUpPr fitToPage="1"/>
  </sheetPr>
  <dimension ref="A1:U99"/>
  <sheetViews>
    <sheetView showGridLines="0" view="pageBreakPreview" zoomScaleNormal="85" zoomScaleSheetLayoutView="100" workbookViewId="0">
      <pane xSplit="4" ySplit="4" topLeftCell="E65" activePane="bottomRight" state="frozen"/>
      <selection pane="topRight" activeCell="A2" sqref="A2"/>
      <selection pane="bottomLeft" activeCell="A2" sqref="A2"/>
      <selection pane="bottomRight" activeCell="J80" sqref="J80"/>
    </sheetView>
  </sheetViews>
  <sheetFormatPr defaultRowHeight="12.75"/>
  <cols>
    <col min="1" max="1" width="2.85546875" customWidth="1"/>
    <col min="2" max="2" width="29.85546875" customWidth="1"/>
    <col min="3" max="3" width="71.140625" customWidth="1"/>
    <col min="4" max="4" width="14.140625" customWidth="1"/>
    <col min="5" max="5" width="2.85546875" customWidth="1"/>
    <col min="6" max="6" width="14.140625" style="3" customWidth="1"/>
    <col min="7" max="7" width="16.140625" style="3" customWidth="1"/>
    <col min="8" max="8" width="16.42578125" style="3" customWidth="1"/>
    <col min="9" max="9" width="17.85546875" style="3" customWidth="1"/>
    <col min="10" max="10" width="17.5703125" style="3" customWidth="1"/>
    <col min="11" max="11" width="20.28515625" style="3" customWidth="1"/>
    <col min="12" max="12" width="19.42578125" style="3" customWidth="1"/>
    <col min="13" max="14" width="15.85546875" style="3" customWidth="1"/>
    <col min="15" max="15" width="17.140625" style="3" customWidth="1"/>
    <col min="16" max="16" width="15.42578125" style="3" customWidth="1"/>
    <col min="17" max="19" width="0" hidden="1" customWidth="1"/>
    <col min="20" max="20" width="10.5703125" hidden="1" customWidth="1"/>
    <col min="21" max="21" width="0" hidden="1" customWidth="1"/>
  </cols>
  <sheetData>
    <row r="1" spans="1:21" ht="40.5">
      <c r="A1" s="345" t="s">
        <v>218</v>
      </c>
      <c r="B1" s="345"/>
      <c r="C1" s="345"/>
      <c r="D1" s="345"/>
      <c r="E1" s="88"/>
      <c r="F1" s="337" t="s">
        <v>163</v>
      </c>
      <c r="G1" s="338"/>
      <c r="H1" s="338"/>
      <c r="I1" s="338"/>
      <c r="J1" s="338"/>
      <c r="K1" s="338"/>
      <c r="L1" s="338"/>
      <c r="M1" s="338"/>
      <c r="N1" s="338"/>
      <c r="O1" s="245"/>
      <c r="P1" s="245"/>
    </row>
    <row r="2" spans="1:21" ht="24.6" customHeight="1">
      <c r="A2" s="346" t="s">
        <v>219</v>
      </c>
      <c r="B2" s="346"/>
      <c r="C2" s="347"/>
      <c r="D2" s="339" t="s">
        <v>25</v>
      </c>
      <c r="E2" s="26"/>
      <c r="F2" s="93" t="s">
        <v>220</v>
      </c>
      <c r="G2" s="93" t="s">
        <v>221</v>
      </c>
      <c r="H2" s="93" t="s">
        <v>222</v>
      </c>
      <c r="I2" s="93" t="s">
        <v>167</v>
      </c>
      <c r="J2" s="93" t="s">
        <v>168</v>
      </c>
      <c r="K2" s="93" t="s">
        <v>223</v>
      </c>
      <c r="L2" s="93" t="s">
        <v>224</v>
      </c>
      <c r="M2" s="93" t="s">
        <v>225</v>
      </c>
      <c r="N2" s="93" t="s">
        <v>226</v>
      </c>
      <c r="O2" s="93" t="s">
        <v>227</v>
      </c>
      <c r="P2" s="93" t="s">
        <v>228</v>
      </c>
    </row>
    <row r="3" spans="1:21" ht="17.25">
      <c r="A3" s="26"/>
      <c r="B3" s="66"/>
      <c r="C3" s="26"/>
      <c r="D3" s="340"/>
      <c r="E3" s="26"/>
      <c r="F3" s="94" t="s">
        <v>229</v>
      </c>
      <c r="G3" s="94" t="s">
        <v>170</v>
      </c>
      <c r="H3" s="94" t="s">
        <v>171</v>
      </c>
      <c r="I3" s="94" t="s">
        <v>172</v>
      </c>
      <c r="J3" s="94" t="s">
        <v>173</v>
      </c>
      <c r="K3" s="94" t="s">
        <v>230</v>
      </c>
      <c r="L3" s="94" t="s">
        <v>231</v>
      </c>
      <c r="M3" s="94" t="s">
        <v>232</v>
      </c>
      <c r="N3" s="94" t="s">
        <v>233</v>
      </c>
      <c r="O3" s="94" t="s">
        <v>234</v>
      </c>
      <c r="P3" s="94" t="s">
        <v>235</v>
      </c>
    </row>
    <row r="4" spans="1:21" ht="14.25">
      <c r="A4" s="26"/>
      <c r="B4" s="26"/>
      <c r="C4" s="26"/>
      <c r="D4" s="92" t="s">
        <v>36</v>
      </c>
      <c r="E4" s="26"/>
      <c r="F4" s="92" t="s">
        <v>36</v>
      </c>
      <c r="G4" s="92" t="s">
        <v>36</v>
      </c>
      <c r="H4" s="92" t="s">
        <v>36</v>
      </c>
      <c r="I4" s="92" t="s">
        <v>36</v>
      </c>
      <c r="J4" s="92" t="s">
        <v>36</v>
      </c>
      <c r="K4" s="92" t="s">
        <v>36</v>
      </c>
      <c r="L4" s="92" t="s">
        <v>36</v>
      </c>
      <c r="M4" s="92" t="s">
        <v>36</v>
      </c>
      <c r="N4" s="92" t="s">
        <v>36</v>
      </c>
      <c r="O4" s="92"/>
      <c r="P4" s="92"/>
    </row>
    <row r="5" spans="1:21" ht="14.25">
      <c r="A5" s="26"/>
      <c r="B5" s="26"/>
      <c r="C5" s="26"/>
      <c r="D5" s="26"/>
      <c r="E5" s="26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6" spans="1:21" ht="17.25">
      <c r="A6" s="26"/>
      <c r="B6" s="95" t="s">
        <v>24</v>
      </c>
      <c r="C6" s="95" t="s">
        <v>25</v>
      </c>
      <c r="D6" s="204">
        <f>SUM(D8,D29,D34)</f>
        <v>0</v>
      </c>
      <c r="E6" s="64"/>
      <c r="F6" s="204">
        <f>SUM(F8,F29,F34)</f>
        <v>0</v>
      </c>
      <c r="G6" s="204">
        <f t="shared" ref="G6:P6" si="0">SUM(G8,G29,G34)</f>
        <v>0</v>
      </c>
      <c r="H6" s="204">
        <f t="shared" si="0"/>
        <v>0</v>
      </c>
      <c r="I6" s="204">
        <f t="shared" si="0"/>
        <v>0</v>
      </c>
      <c r="J6" s="204">
        <f t="shared" si="0"/>
        <v>0</v>
      </c>
      <c r="K6" s="204">
        <f t="shared" si="0"/>
        <v>0</v>
      </c>
      <c r="L6" s="204">
        <f t="shared" si="0"/>
        <v>0</v>
      </c>
      <c r="M6" s="204">
        <f t="shared" si="0"/>
        <v>0</v>
      </c>
      <c r="N6" s="204">
        <f t="shared" si="0"/>
        <v>0</v>
      </c>
      <c r="O6" s="204">
        <f t="shared" si="0"/>
        <v>0</v>
      </c>
      <c r="P6" s="204">
        <f t="shared" si="0"/>
        <v>0</v>
      </c>
    </row>
    <row r="7" spans="1:21" ht="14.25">
      <c r="A7" s="26"/>
      <c r="B7" s="26"/>
      <c r="C7" s="26"/>
      <c r="D7" s="26"/>
      <c r="E7" s="26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</row>
    <row r="8" spans="1:21" ht="19.5" customHeight="1">
      <c r="A8" s="26"/>
      <c r="B8" s="218" t="s">
        <v>409</v>
      </c>
      <c r="C8" s="95" t="s">
        <v>177</v>
      </c>
      <c r="D8" s="204">
        <f>D10+D11+D12+D13</f>
        <v>0</v>
      </c>
      <c r="E8" s="64"/>
      <c r="F8" s="204">
        <f t="shared" ref="F8:P8" si="1">SUM(F10,F11,F12,F13)</f>
        <v>0</v>
      </c>
      <c r="G8" s="204">
        <f t="shared" si="1"/>
        <v>0</v>
      </c>
      <c r="H8" s="204">
        <f t="shared" si="1"/>
        <v>0</v>
      </c>
      <c r="I8" s="204">
        <f t="shared" si="1"/>
        <v>0</v>
      </c>
      <c r="J8" s="204">
        <f t="shared" si="1"/>
        <v>0</v>
      </c>
      <c r="K8" s="204">
        <f t="shared" si="1"/>
        <v>0</v>
      </c>
      <c r="L8" s="204">
        <f t="shared" si="1"/>
        <v>0</v>
      </c>
      <c r="M8" s="204">
        <f t="shared" si="1"/>
        <v>0</v>
      </c>
      <c r="N8" s="204">
        <f t="shared" si="1"/>
        <v>0</v>
      </c>
      <c r="O8" s="204">
        <f t="shared" si="1"/>
        <v>0</v>
      </c>
      <c r="P8" s="204">
        <f t="shared" si="1"/>
        <v>0</v>
      </c>
      <c r="U8" s="1" t="s">
        <v>236</v>
      </c>
    </row>
    <row r="9" spans="1:21" ht="17.25">
      <c r="A9" s="26"/>
      <c r="B9" s="218" t="s">
        <v>410</v>
      </c>
      <c r="C9" s="26"/>
      <c r="D9" s="26"/>
      <c r="E9" s="26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</row>
    <row r="10" spans="1:21" ht="17.25">
      <c r="A10" s="26"/>
      <c r="B10" s="218"/>
      <c r="C10" s="296" t="s">
        <v>26</v>
      </c>
      <c r="D10" s="204">
        <f>SUM(F10:P10)</f>
        <v>0</v>
      </c>
      <c r="E10" s="123"/>
      <c r="F10" s="369">
        <v>0</v>
      </c>
      <c r="G10" s="369">
        <v>0</v>
      </c>
      <c r="H10" s="369">
        <v>0</v>
      </c>
      <c r="I10" s="369">
        <v>0</v>
      </c>
      <c r="J10" s="369">
        <v>0</v>
      </c>
      <c r="K10" s="369">
        <v>0</v>
      </c>
      <c r="L10" s="369">
        <v>0</v>
      </c>
      <c r="M10" s="369">
        <v>0</v>
      </c>
      <c r="N10" s="369">
        <v>0</v>
      </c>
      <c r="O10" s="369">
        <v>0</v>
      </c>
      <c r="P10" s="369">
        <v>0</v>
      </c>
    </row>
    <row r="11" spans="1:21" ht="14.25">
      <c r="A11" s="26"/>
      <c r="B11" s="26"/>
      <c r="C11" s="296" t="s">
        <v>27</v>
      </c>
      <c r="D11" s="204">
        <f>SUM(F11:P11)</f>
        <v>0</v>
      </c>
      <c r="E11" s="123"/>
      <c r="F11" s="369">
        <v>0</v>
      </c>
      <c r="G11" s="369">
        <v>0</v>
      </c>
      <c r="H11" s="369">
        <v>0</v>
      </c>
      <c r="I11" s="369">
        <v>0</v>
      </c>
      <c r="J11" s="369">
        <v>0</v>
      </c>
      <c r="K11" s="369">
        <v>0</v>
      </c>
      <c r="L11" s="369">
        <v>0</v>
      </c>
      <c r="M11" s="369">
        <v>0</v>
      </c>
      <c r="N11" s="369">
        <v>0</v>
      </c>
      <c r="O11" s="369">
        <v>0</v>
      </c>
      <c r="P11" s="369">
        <v>0</v>
      </c>
    </row>
    <row r="12" spans="1:21" ht="14.25">
      <c r="A12" s="26"/>
      <c r="B12" s="26"/>
      <c r="C12" s="296" t="s">
        <v>28</v>
      </c>
      <c r="D12" s="204">
        <f>SUM(F12:P12)</f>
        <v>0</v>
      </c>
      <c r="E12" s="123"/>
      <c r="F12" s="369">
        <v>0</v>
      </c>
      <c r="G12" s="369">
        <v>0</v>
      </c>
      <c r="H12" s="369">
        <v>0</v>
      </c>
      <c r="I12" s="369">
        <v>0</v>
      </c>
      <c r="J12" s="369">
        <v>0</v>
      </c>
      <c r="K12" s="369">
        <v>0</v>
      </c>
      <c r="L12" s="369">
        <v>0</v>
      </c>
      <c r="M12" s="369">
        <v>0</v>
      </c>
      <c r="N12" s="369">
        <v>0</v>
      </c>
      <c r="O12" s="369">
        <v>0</v>
      </c>
      <c r="P12" s="369">
        <v>0</v>
      </c>
      <c r="Q12" s="1" t="s">
        <v>237</v>
      </c>
    </row>
    <row r="13" spans="1:21" ht="14.25">
      <c r="A13" s="26"/>
      <c r="B13" s="26"/>
      <c r="C13" s="296" t="s">
        <v>29</v>
      </c>
      <c r="D13" s="204">
        <f>SUM(F13:P13)</f>
        <v>0</v>
      </c>
      <c r="E13" s="123"/>
      <c r="F13" s="369">
        <v>0</v>
      </c>
      <c r="G13" s="369">
        <v>0</v>
      </c>
      <c r="H13" s="369">
        <v>0</v>
      </c>
      <c r="I13" s="369">
        <v>0</v>
      </c>
      <c r="J13" s="369">
        <v>0</v>
      </c>
      <c r="K13" s="369">
        <v>0</v>
      </c>
      <c r="L13" s="369">
        <v>0</v>
      </c>
      <c r="M13" s="369">
        <v>0</v>
      </c>
      <c r="N13" s="369">
        <v>0</v>
      </c>
      <c r="O13" s="369">
        <v>0</v>
      </c>
      <c r="P13" s="369">
        <v>0</v>
      </c>
    </row>
    <row r="14" spans="1:21" ht="14.25">
      <c r="A14" s="26"/>
      <c r="B14" s="26"/>
      <c r="C14" s="26"/>
      <c r="D14" s="26"/>
      <c r="E14" s="26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</row>
    <row r="15" spans="1:21" ht="14.25">
      <c r="A15" s="26"/>
      <c r="B15" s="26"/>
      <c r="C15" s="256" t="s">
        <v>238</v>
      </c>
      <c r="D15" s="26"/>
      <c r="E15" s="26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</row>
    <row r="16" spans="1:21" ht="14.25">
      <c r="A16" s="26"/>
      <c r="B16" s="26"/>
      <c r="C16" s="256" t="s">
        <v>239</v>
      </c>
      <c r="D16" s="204">
        <f>SUM(D18,D22)</f>
        <v>0</v>
      </c>
      <c r="E16" s="26"/>
      <c r="F16" s="204">
        <f t="shared" ref="F16:N16" si="2">SUM(F18,F22)</f>
        <v>0</v>
      </c>
      <c r="G16" s="204">
        <f t="shared" si="2"/>
        <v>0</v>
      </c>
      <c r="H16" s="204">
        <f t="shared" si="2"/>
        <v>0</v>
      </c>
      <c r="I16" s="204">
        <f t="shared" si="2"/>
        <v>0</v>
      </c>
      <c r="J16" s="204">
        <f t="shared" si="2"/>
        <v>0</v>
      </c>
      <c r="K16" s="204">
        <f t="shared" si="2"/>
        <v>0</v>
      </c>
      <c r="L16" s="204">
        <f t="shared" si="2"/>
        <v>0</v>
      </c>
      <c r="M16" s="204">
        <f t="shared" si="2"/>
        <v>0</v>
      </c>
      <c r="N16" s="204">
        <f t="shared" si="2"/>
        <v>0</v>
      </c>
      <c r="O16" s="204">
        <f t="shared" ref="O16:P16" si="3">SUM(O18,O22)</f>
        <v>0</v>
      </c>
      <c r="P16" s="204">
        <f t="shared" si="3"/>
        <v>0</v>
      </c>
    </row>
    <row r="17" spans="1:16" ht="16.5">
      <c r="A17" s="26"/>
      <c r="B17" s="26"/>
      <c r="C17" s="40"/>
      <c r="D17" s="26"/>
      <c r="E17" s="26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</row>
    <row r="18" spans="1:16" ht="16.5">
      <c r="A18" s="26"/>
      <c r="B18" s="26"/>
      <c r="C18" s="147" t="s">
        <v>240</v>
      </c>
      <c r="D18" s="204">
        <f>SUM(D19:D20)</f>
        <v>0</v>
      </c>
      <c r="E18" s="26"/>
      <c r="F18" s="204">
        <f t="shared" ref="F18:N18" si="4">SUM(F19:F20)</f>
        <v>0</v>
      </c>
      <c r="G18" s="204">
        <f t="shared" si="4"/>
        <v>0</v>
      </c>
      <c r="H18" s="204">
        <f t="shared" si="4"/>
        <v>0</v>
      </c>
      <c r="I18" s="204">
        <f t="shared" si="4"/>
        <v>0</v>
      </c>
      <c r="J18" s="204">
        <f t="shared" si="4"/>
        <v>0</v>
      </c>
      <c r="K18" s="204">
        <f t="shared" si="4"/>
        <v>0</v>
      </c>
      <c r="L18" s="204">
        <f t="shared" si="4"/>
        <v>0</v>
      </c>
      <c r="M18" s="204">
        <f t="shared" si="4"/>
        <v>0</v>
      </c>
      <c r="N18" s="204">
        <f t="shared" si="4"/>
        <v>0</v>
      </c>
      <c r="O18" s="204">
        <f t="shared" ref="O18:P18" si="5">SUM(O19:O20)</f>
        <v>0</v>
      </c>
      <c r="P18" s="204">
        <f t="shared" si="5"/>
        <v>0</v>
      </c>
    </row>
    <row r="19" spans="1:16" ht="14.25">
      <c r="A19" s="26"/>
      <c r="B19" s="26"/>
      <c r="C19" s="26" t="s">
        <v>241</v>
      </c>
      <c r="D19" s="204">
        <f>SUM(F19:P19)</f>
        <v>0</v>
      </c>
      <c r="E19" s="26"/>
      <c r="F19" s="369">
        <v>0</v>
      </c>
      <c r="G19" s="369">
        <v>0</v>
      </c>
      <c r="H19" s="369">
        <v>0</v>
      </c>
      <c r="I19" s="369">
        <v>0</v>
      </c>
      <c r="J19" s="369">
        <v>0</v>
      </c>
      <c r="K19" s="369">
        <v>0</v>
      </c>
      <c r="L19" s="369">
        <v>0</v>
      </c>
      <c r="M19" s="369">
        <v>0</v>
      </c>
      <c r="N19" s="369">
        <v>0</v>
      </c>
      <c r="O19" s="369">
        <v>0</v>
      </c>
      <c r="P19" s="369">
        <v>0</v>
      </c>
    </row>
    <row r="20" spans="1:16" ht="14.25">
      <c r="A20" s="26"/>
      <c r="B20" s="26"/>
      <c r="C20" s="26" t="s">
        <v>242</v>
      </c>
      <c r="D20" s="204">
        <f>SUM(F20:P20)</f>
        <v>0</v>
      </c>
      <c r="E20" s="26"/>
      <c r="F20" s="369">
        <v>0</v>
      </c>
      <c r="G20" s="369">
        <v>0</v>
      </c>
      <c r="H20" s="369">
        <v>0</v>
      </c>
      <c r="I20" s="369">
        <v>0</v>
      </c>
      <c r="J20" s="369">
        <v>0</v>
      </c>
      <c r="K20" s="369">
        <v>0</v>
      </c>
      <c r="L20" s="369">
        <v>0</v>
      </c>
      <c r="M20" s="369">
        <v>0</v>
      </c>
      <c r="N20" s="369">
        <v>0</v>
      </c>
      <c r="O20" s="369">
        <v>0</v>
      </c>
      <c r="P20" s="369">
        <v>0</v>
      </c>
    </row>
    <row r="21" spans="1:16" ht="14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16.5">
      <c r="A22" s="26"/>
      <c r="B22" s="26"/>
      <c r="C22" s="147" t="s">
        <v>243</v>
      </c>
      <c r="D22" s="204">
        <f>SUM(D23:D24)</f>
        <v>0</v>
      </c>
      <c r="E22" s="26"/>
      <c r="F22" s="204">
        <f t="shared" ref="F22:N22" si="6">SUM(F23:F24)</f>
        <v>0</v>
      </c>
      <c r="G22" s="204">
        <f t="shared" si="6"/>
        <v>0</v>
      </c>
      <c r="H22" s="204">
        <f t="shared" si="6"/>
        <v>0</v>
      </c>
      <c r="I22" s="204">
        <f t="shared" si="6"/>
        <v>0</v>
      </c>
      <c r="J22" s="204">
        <f t="shared" si="6"/>
        <v>0</v>
      </c>
      <c r="K22" s="204">
        <f t="shared" si="6"/>
        <v>0</v>
      </c>
      <c r="L22" s="204">
        <f t="shared" si="6"/>
        <v>0</v>
      </c>
      <c r="M22" s="204">
        <f t="shared" si="6"/>
        <v>0</v>
      </c>
      <c r="N22" s="204">
        <f t="shared" si="6"/>
        <v>0</v>
      </c>
      <c r="O22" s="204">
        <f t="shared" ref="O22:P22" si="7">SUM(O23:O24)</f>
        <v>0</v>
      </c>
      <c r="P22" s="204">
        <f t="shared" si="7"/>
        <v>0</v>
      </c>
    </row>
    <row r="23" spans="1:16" ht="14.25">
      <c r="A23" s="26"/>
      <c r="B23" s="26"/>
      <c r="C23" s="26" t="s">
        <v>244</v>
      </c>
      <c r="D23" s="204">
        <f>SUM(F23:P23)</f>
        <v>0</v>
      </c>
      <c r="E23" s="26"/>
      <c r="F23" s="369">
        <v>0</v>
      </c>
      <c r="G23" s="369">
        <v>0</v>
      </c>
      <c r="H23" s="369">
        <v>0</v>
      </c>
      <c r="I23" s="369">
        <v>0</v>
      </c>
      <c r="J23" s="369">
        <v>0</v>
      </c>
      <c r="K23" s="369">
        <v>0</v>
      </c>
      <c r="L23" s="369">
        <v>0</v>
      </c>
      <c r="M23" s="369">
        <v>0</v>
      </c>
      <c r="N23" s="369">
        <v>0</v>
      </c>
      <c r="O23" s="369">
        <v>0</v>
      </c>
      <c r="P23" s="369">
        <v>0</v>
      </c>
    </row>
    <row r="24" spans="1:16" ht="14.25">
      <c r="A24" s="26"/>
      <c r="B24" s="26"/>
      <c r="C24" s="26" t="s">
        <v>245</v>
      </c>
      <c r="D24" s="204">
        <f>SUM(F24:P24)</f>
        <v>0</v>
      </c>
      <c r="E24" s="26"/>
      <c r="F24" s="369">
        <v>0</v>
      </c>
      <c r="G24" s="369">
        <v>0</v>
      </c>
      <c r="H24" s="369">
        <v>0</v>
      </c>
      <c r="I24" s="369">
        <v>0</v>
      </c>
      <c r="J24" s="369">
        <v>0</v>
      </c>
      <c r="K24" s="369">
        <v>0</v>
      </c>
      <c r="L24" s="369">
        <v>0</v>
      </c>
      <c r="M24" s="369">
        <v>0</v>
      </c>
      <c r="N24" s="369">
        <v>0</v>
      </c>
      <c r="O24" s="369">
        <v>0</v>
      </c>
      <c r="P24" s="369">
        <v>0</v>
      </c>
    </row>
    <row r="25" spans="1:16" ht="14.25">
      <c r="A25" s="26"/>
      <c r="B25" s="26"/>
      <c r="C25" s="26"/>
      <c r="D25" s="26"/>
      <c r="E25" s="26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</row>
    <row r="26" spans="1:16" ht="16.5">
      <c r="A26" s="26"/>
      <c r="B26" s="26"/>
      <c r="C26" s="147" t="s">
        <v>246</v>
      </c>
      <c r="D26" s="69">
        <f>SUM(D23,D19)</f>
        <v>0</v>
      </c>
      <c r="E26" s="26"/>
      <c r="F26" s="204">
        <f t="shared" ref="F26:N26" si="8">SUM(F23,F19)</f>
        <v>0</v>
      </c>
      <c r="G26" s="204">
        <f t="shared" si="8"/>
        <v>0</v>
      </c>
      <c r="H26" s="204">
        <f t="shared" si="8"/>
        <v>0</v>
      </c>
      <c r="I26" s="204">
        <f t="shared" si="8"/>
        <v>0</v>
      </c>
      <c r="J26" s="204">
        <f t="shared" si="8"/>
        <v>0</v>
      </c>
      <c r="K26" s="204">
        <f t="shared" si="8"/>
        <v>0</v>
      </c>
      <c r="L26" s="204">
        <f t="shared" si="8"/>
        <v>0</v>
      </c>
      <c r="M26" s="204">
        <f t="shared" si="8"/>
        <v>0</v>
      </c>
      <c r="N26" s="204">
        <f t="shared" si="8"/>
        <v>0</v>
      </c>
      <c r="O26" s="204">
        <f t="shared" ref="O26:P26" si="9">SUM(O23,O19)</f>
        <v>0</v>
      </c>
      <c r="P26" s="204">
        <f t="shared" si="9"/>
        <v>0</v>
      </c>
    </row>
    <row r="27" spans="1:16" ht="16.5">
      <c r="A27" s="26"/>
      <c r="B27" s="26"/>
      <c r="C27" s="147" t="s">
        <v>247</v>
      </c>
      <c r="D27" s="69">
        <f>SUM(D24,D20)</f>
        <v>0</v>
      </c>
      <c r="E27" s="26"/>
      <c r="F27" s="204">
        <f t="shared" ref="F27:N27" si="10">SUM(F24,F20)</f>
        <v>0</v>
      </c>
      <c r="G27" s="204">
        <f t="shared" si="10"/>
        <v>0</v>
      </c>
      <c r="H27" s="204">
        <f t="shared" si="10"/>
        <v>0</v>
      </c>
      <c r="I27" s="204">
        <f t="shared" si="10"/>
        <v>0</v>
      </c>
      <c r="J27" s="204">
        <f t="shared" si="10"/>
        <v>0</v>
      </c>
      <c r="K27" s="204">
        <f t="shared" si="10"/>
        <v>0</v>
      </c>
      <c r="L27" s="204">
        <f t="shared" si="10"/>
        <v>0</v>
      </c>
      <c r="M27" s="204">
        <f t="shared" si="10"/>
        <v>0</v>
      </c>
      <c r="N27" s="204">
        <f t="shared" si="10"/>
        <v>0</v>
      </c>
      <c r="O27" s="204">
        <f t="shared" ref="O27:P27" si="11">SUM(O24,O20)</f>
        <v>0</v>
      </c>
      <c r="P27" s="204">
        <f t="shared" si="11"/>
        <v>0</v>
      </c>
    </row>
    <row r="28" spans="1:16" ht="16.5">
      <c r="A28" s="26"/>
      <c r="B28" s="26"/>
      <c r="C28" s="40"/>
      <c r="D28" s="26"/>
      <c r="E28" s="26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</row>
    <row r="29" spans="1:16" ht="17.25">
      <c r="A29" s="26"/>
      <c r="B29" s="82" t="s">
        <v>408</v>
      </c>
      <c r="C29" s="289" t="s">
        <v>389</v>
      </c>
      <c r="D29" s="204">
        <f>SUM(D30:D32)</f>
        <v>0</v>
      </c>
      <c r="E29" s="26"/>
      <c r="F29" s="204">
        <f t="shared" ref="F29:P29" si="12">SUM(F30:F32)</f>
        <v>0</v>
      </c>
      <c r="G29" s="204">
        <f t="shared" si="12"/>
        <v>0</v>
      </c>
      <c r="H29" s="204">
        <f t="shared" si="12"/>
        <v>0</v>
      </c>
      <c r="I29" s="204">
        <f t="shared" si="12"/>
        <v>0</v>
      </c>
      <c r="J29" s="204">
        <f t="shared" si="12"/>
        <v>0</v>
      </c>
      <c r="K29" s="204">
        <f t="shared" si="12"/>
        <v>0</v>
      </c>
      <c r="L29" s="204">
        <f t="shared" si="12"/>
        <v>0</v>
      </c>
      <c r="M29" s="204">
        <f t="shared" si="12"/>
        <v>0</v>
      </c>
      <c r="N29" s="204">
        <f t="shared" si="12"/>
        <v>0</v>
      </c>
      <c r="O29" s="204">
        <f t="shared" si="12"/>
        <v>0</v>
      </c>
      <c r="P29" s="204">
        <f t="shared" si="12"/>
        <v>0</v>
      </c>
    </row>
    <row r="30" spans="1:16" ht="29.1" customHeight="1">
      <c r="A30" s="26"/>
      <c r="B30" s="26"/>
      <c r="C30" s="291" t="s">
        <v>178</v>
      </c>
      <c r="D30" s="204">
        <f>SUM(F30:P30)</f>
        <v>0</v>
      </c>
      <c r="E30" s="26"/>
      <c r="F30" s="369">
        <v>0</v>
      </c>
      <c r="G30" s="369">
        <v>0</v>
      </c>
      <c r="H30" s="369">
        <v>0</v>
      </c>
      <c r="I30" s="369">
        <v>0</v>
      </c>
      <c r="J30" s="369">
        <v>0</v>
      </c>
      <c r="K30" s="369">
        <v>0</v>
      </c>
      <c r="L30" s="369">
        <v>0</v>
      </c>
      <c r="M30" s="369">
        <v>0</v>
      </c>
      <c r="N30" s="369">
        <v>0</v>
      </c>
      <c r="O30" s="369">
        <v>0</v>
      </c>
      <c r="P30" s="369">
        <v>0</v>
      </c>
    </row>
    <row r="31" spans="1:16" ht="34.5" customHeight="1">
      <c r="A31" s="26"/>
      <c r="B31" s="26"/>
      <c r="C31" s="291" t="s">
        <v>179</v>
      </c>
      <c r="D31" s="204">
        <f>SUM(F31:P31)</f>
        <v>0</v>
      </c>
      <c r="E31" s="26"/>
      <c r="F31" s="369">
        <v>0</v>
      </c>
      <c r="G31" s="369">
        <v>0</v>
      </c>
      <c r="H31" s="369">
        <v>0</v>
      </c>
      <c r="I31" s="369">
        <v>0</v>
      </c>
      <c r="J31" s="369">
        <v>0</v>
      </c>
      <c r="K31" s="369">
        <v>0</v>
      </c>
      <c r="L31" s="369">
        <v>0</v>
      </c>
      <c r="M31" s="369">
        <v>0</v>
      </c>
      <c r="N31" s="369">
        <v>0</v>
      </c>
      <c r="O31" s="369">
        <v>0</v>
      </c>
      <c r="P31" s="369">
        <v>0</v>
      </c>
    </row>
    <row r="32" spans="1:16" ht="16.5">
      <c r="A32" s="26"/>
      <c r="B32" s="26"/>
      <c r="C32" s="291" t="s">
        <v>180</v>
      </c>
      <c r="D32" s="204">
        <f>SUM(F32:P32)</f>
        <v>0</v>
      </c>
      <c r="E32" s="26"/>
      <c r="F32" s="369">
        <v>0</v>
      </c>
      <c r="G32" s="369">
        <v>0</v>
      </c>
      <c r="H32" s="369">
        <v>0</v>
      </c>
      <c r="I32" s="369">
        <v>0</v>
      </c>
      <c r="J32" s="369">
        <v>0</v>
      </c>
      <c r="K32" s="369">
        <v>0</v>
      </c>
      <c r="L32" s="369">
        <v>0</v>
      </c>
      <c r="M32" s="369">
        <v>0</v>
      </c>
      <c r="N32" s="369">
        <v>0</v>
      </c>
      <c r="O32" s="369">
        <v>0</v>
      </c>
      <c r="P32" s="369">
        <v>0</v>
      </c>
    </row>
    <row r="33" spans="1:21" ht="16.5">
      <c r="A33" s="26"/>
      <c r="B33" s="26"/>
      <c r="C33" s="40"/>
      <c r="D33" s="26"/>
      <c r="E33" s="26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</row>
    <row r="34" spans="1:21" ht="21.95" customHeight="1">
      <c r="A34" s="26"/>
      <c r="B34" s="218" t="s">
        <v>411</v>
      </c>
      <c r="C34" s="95" t="s">
        <v>177</v>
      </c>
      <c r="D34" s="204">
        <f>D36+D46+D54+D64</f>
        <v>0</v>
      </c>
      <c r="E34" s="64"/>
      <c r="F34" s="204">
        <f t="shared" ref="F34:N34" si="13">F36+F46+F54+F64</f>
        <v>0</v>
      </c>
      <c r="G34" s="204">
        <f t="shared" si="13"/>
        <v>0</v>
      </c>
      <c r="H34" s="204">
        <f t="shared" si="13"/>
        <v>0</v>
      </c>
      <c r="I34" s="204">
        <f t="shared" si="13"/>
        <v>0</v>
      </c>
      <c r="J34" s="204">
        <f t="shared" si="13"/>
        <v>0</v>
      </c>
      <c r="K34" s="204">
        <f t="shared" si="13"/>
        <v>0</v>
      </c>
      <c r="L34" s="204">
        <f t="shared" si="13"/>
        <v>0</v>
      </c>
      <c r="M34" s="204">
        <f t="shared" si="13"/>
        <v>0</v>
      </c>
      <c r="N34" s="204">
        <f t="shared" si="13"/>
        <v>0</v>
      </c>
      <c r="O34" s="204">
        <f t="shared" ref="O34:P34" si="14">O36+O46+O54+O64</f>
        <v>0</v>
      </c>
      <c r="P34" s="204">
        <f t="shared" si="14"/>
        <v>0</v>
      </c>
    </row>
    <row r="35" spans="1:21" ht="17.25">
      <c r="A35" s="26"/>
      <c r="B35" s="218" t="s">
        <v>412</v>
      </c>
      <c r="C35" s="40"/>
      <c r="D35" s="120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</row>
    <row r="36" spans="1:21" ht="17.25">
      <c r="A36" s="26"/>
      <c r="B36" s="26"/>
      <c r="C36" s="113" t="s">
        <v>26</v>
      </c>
      <c r="D36" s="204">
        <f>SUM(D37,D39:D44)</f>
        <v>0</v>
      </c>
      <c r="E36" s="123"/>
      <c r="F36" s="204">
        <f>SUM(F37,F39:F44)</f>
        <v>0</v>
      </c>
      <c r="G36" s="294">
        <f>SUM(G37,G39:G44)</f>
        <v>0</v>
      </c>
      <c r="H36" s="204">
        <f t="shared" ref="H36:N36" si="15">SUM(H37,H39:H44)</f>
        <v>0</v>
      </c>
      <c r="I36" s="204">
        <f t="shared" si="15"/>
        <v>0</v>
      </c>
      <c r="J36" s="204">
        <f t="shared" si="15"/>
        <v>0</v>
      </c>
      <c r="K36" s="204">
        <f t="shared" si="15"/>
        <v>0</v>
      </c>
      <c r="L36" s="204">
        <f t="shared" si="15"/>
        <v>0</v>
      </c>
      <c r="M36" s="204">
        <f t="shared" si="15"/>
        <v>0</v>
      </c>
      <c r="N36" s="204">
        <f t="shared" si="15"/>
        <v>0</v>
      </c>
      <c r="O36" s="204">
        <f t="shared" ref="O36:P36" si="16">SUM(O37,O39:O44)</f>
        <v>0</v>
      </c>
      <c r="P36" s="204">
        <f t="shared" si="16"/>
        <v>0</v>
      </c>
    </row>
    <row r="37" spans="1:21" s="3" customFormat="1" ht="14.25">
      <c r="A37" s="64"/>
      <c r="B37" s="30"/>
      <c r="C37" s="264" t="s">
        <v>182</v>
      </c>
      <c r="D37" s="204">
        <f>SUM(F37:P37)</f>
        <v>0</v>
      </c>
      <c r="E37" s="64"/>
      <c r="F37" s="369">
        <v>0</v>
      </c>
      <c r="G37" s="369">
        <v>0</v>
      </c>
      <c r="H37" s="369">
        <v>0</v>
      </c>
      <c r="I37" s="369">
        <v>0</v>
      </c>
      <c r="J37" s="369">
        <v>0</v>
      </c>
      <c r="K37" s="369">
        <v>0</v>
      </c>
      <c r="L37" s="369">
        <v>0</v>
      </c>
      <c r="M37" s="369">
        <v>0</v>
      </c>
      <c r="N37" s="369">
        <v>0</v>
      </c>
      <c r="O37" s="369">
        <v>0</v>
      </c>
      <c r="P37" s="369">
        <v>0</v>
      </c>
      <c r="T37" s="1" t="s">
        <v>248</v>
      </c>
      <c r="U37" s="1" t="s">
        <v>84</v>
      </c>
    </row>
    <row r="38" spans="1:21" s="3" customFormat="1" ht="14.25">
      <c r="A38" s="64"/>
      <c r="B38" s="26"/>
      <c r="C38" s="264" t="s">
        <v>184</v>
      </c>
      <c r="D38" s="26"/>
      <c r="E38" s="64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T38" s="1" t="s">
        <v>249</v>
      </c>
      <c r="U38" s="1" t="s">
        <v>89</v>
      </c>
    </row>
    <row r="39" spans="1:21" s="3" customFormat="1" ht="14.25">
      <c r="A39" s="64"/>
      <c r="B39" s="26"/>
      <c r="C39" s="265" t="s">
        <v>250</v>
      </c>
      <c r="D39" s="204">
        <f t="shared" ref="D39:D44" si="17">SUM(F39:P39)</f>
        <v>0</v>
      </c>
      <c r="E39" s="64"/>
      <c r="F39" s="369">
        <v>0</v>
      </c>
      <c r="G39" s="36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369">
        <v>0</v>
      </c>
      <c r="P39" s="369">
        <v>0</v>
      </c>
    </row>
    <row r="40" spans="1:21" s="3" customFormat="1" ht="14.25">
      <c r="A40" s="64"/>
      <c r="B40" s="26"/>
      <c r="C40" s="265" t="s">
        <v>251</v>
      </c>
      <c r="D40" s="204">
        <f t="shared" si="17"/>
        <v>0</v>
      </c>
      <c r="E40" s="64"/>
      <c r="F40" s="369">
        <v>0</v>
      </c>
      <c r="G40" s="369">
        <v>0</v>
      </c>
      <c r="H40" s="369">
        <v>0</v>
      </c>
      <c r="I40" s="369">
        <v>0</v>
      </c>
      <c r="J40" s="369">
        <v>0</v>
      </c>
      <c r="K40" s="369">
        <v>0</v>
      </c>
      <c r="L40" s="369">
        <v>0</v>
      </c>
      <c r="M40" s="369">
        <v>0</v>
      </c>
      <c r="N40" s="369">
        <v>0</v>
      </c>
      <c r="O40" s="369">
        <v>0</v>
      </c>
      <c r="P40" s="369">
        <v>0</v>
      </c>
    </row>
    <row r="41" spans="1:21" s="3" customFormat="1" ht="14.25">
      <c r="A41" s="64"/>
      <c r="B41" s="26"/>
      <c r="C41" s="265" t="s">
        <v>252</v>
      </c>
      <c r="D41" s="204">
        <f t="shared" si="17"/>
        <v>0</v>
      </c>
      <c r="E41" s="64"/>
      <c r="F41" s="369">
        <v>0</v>
      </c>
      <c r="G41" s="369">
        <v>0</v>
      </c>
      <c r="H41" s="369">
        <v>0</v>
      </c>
      <c r="I41" s="369">
        <v>0</v>
      </c>
      <c r="J41" s="369">
        <v>0</v>
      </c>
      <c r="K41" s="369">
        <v>0</v>
      </c>
      <c r="L41" s="369">
        <v>0</v>
      </c>
      <c r="M41" s="369">
        <v>0</v>
      </c>
      <c r="N41" s="369">
        <v>0</v>
      </c>
      <c r="O41" s="369">
        <v>0</v>
      </c>
      <c r="P41" s="369">
        <v>0</v>
      </c>
    </row>
    <row r="42" spans="1:21" s="3" customFormat="1" ht="14.25">
      <c r="A42" s="64"/>
      <c r="B42" s="26"/>
      <c r="C42" s="265" t="s">
        <v>253</v>
      </c>
      <c r="D42" s="204">
        <f t="shared" si="17"/>
        <v>0</v>
      </c>
      <c r="E42" s="64"/>
      <c r="F42" s="369">
        <v>0</v>
      </c>
      <c r="G42" s="369">
        <v>0</v>
      </c>
      <c r="H42" s="369">
        <v>0</v>
      </c>
      <c r="I42" s="369">
        <v>0</v>
      </c>
      <c r="J42" s="369">
        <v>0</v>
      </c>
      <c r="K42" s="369">
        <v>0</v>
      </c>
      <c r="L42" s="369">
        <v>0</v>
      </c>
      <c r="M42" s="369">
        <v>0</v>
      </c>
      <c r="N42" s="369">
        <v>0</v>
      </c>
      <c r="O42" s="369">
        <v>0</v>
      </c>
      <c r="P42" s="369">
        <v>0</v>
      </c>
    </row>
    <row r="43" spans="1:21" s="3" customFormat="1" ht="14.25">
      <c r="A43" s="64"/>
      <c r="B43" s="26"/>
      <c r="C43" s="265" t="s">
        <v>254</v>
      </c>
      <c r="D43" s="204">
        <f t="shared" si="17"/>
        <v>0</v>
      </c>
      <c r="E43" s="64"/>
      <c r="F43" s="369">
        <v>0</v>
      </c>
      <c r="G43" s="369">
        <v>0</v>
      </c>
      <c r="H43" s="369">
        <v>0</v>
      </c>
      <c r="I43" s="369">
        <v>0</v>
      </c>
      <c r="J43" s="369">
        <v>0</v>
      </c>
      <c r="K43" s="369">
        <v>0</v>
      </c>
      <c r="L43" s="369">
        <v>0</v>
      </c>
      <c r="M43" s="369">
        <v>0</v>
      </c>
      <c r="N43" s="369">
        <v>0</v>
      </c>
      <c r="O43" s="369">
        <v>0</v>
      </c>
      <c r="P43" s="369">
        <v>0</v>
      </c>
    </row>
    <row r="44" spans="1:21" s="3" customFormat="1" ht="14.25">
      <c r="A44" s="64"/>
      <c r="B44" s="26"/>
      <c r="C44" s="264" t="s">
        <v>255</v>
      </c>
      <c r="D44" s="204">
        <f t="shared" si="17"/>
        <v>0</v>
      </c>
      <c r="E44" s="64"/>
      <c r="F44" s="369">
        <v>0</v>
      </c>
      <c r="G44" s="369">
        <v>0</v>
      </c>
      <c r="H44" s="369">
        <v>0</v>
      </c>
      <c r="I44" s="369">
        <v>0</v>
      </c>
      <c r="J44" s="369">
        <v>0</v>
      </c>
      <c r="K44" s="369">
        <v>0</v>
      </c>
      <c r="L44" s="369">
        <v>0</v>
      </c>
      <c r="M44" s="369">
        <v>0</v>
      </c>
      <c r="N44" s="369">
        <v>0</v>
      </c>
      <c r="O44" s="369">
        <v>0</v>
      </c>
      <c r="P44" s="369">
        <v>0</v>
      </c>
    </row>
    <row r="45" spans="1:21" s="3" customFormat="1" ht="16.5">
      <c r="A45" s="64"/>
      <c r="B45" s="26"/>
      <c r="C45" s="40"/>
      <c r="D45" s="120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</row>
    <row r="46" spans="1:21" s="3" customFormat="1" ht="17.25">
      <c r="A46" s="64"/>
      <c r="B46" s="26"/>
      <c r="C46" s="113" t="s">
        <v>27</v>
      </c>
      <c r="D46" s="204">
        <f>SUM(D47:D52)</f>
        <v>0</v>
      </c>
      <c r="E46" s="123"/>
      <c r="F46" s="204">
        <f>SUM(F47:F52)</f>
        <v>0</v>
      </c>
      <c r="G46" s="204">
        <f>SUM(G47:G52)</f>
        <v>0</v>
      </c>
      <c r="H46" s="204">
        <f t="shared" ref="H46:N46" si="18">SUM(H47:H52)</f>
        <v>0</v>
      </c>
      <c r="I46" s="204">
        <f t="shared" si="18"/>
        <v>0</v>
      </c>
      <c r="J46" s="204">
        <f t="shared" si="18"/>
        <v>0</v>
      </c>
      <c r="K46" s="204">
        <f t="shared" si="18"/>
        <v>0</v>
      </c>
      <c r="L46" s="204">
        <f t="shared" si="18"/>
        <v>0</v>
      </c>
      <c r="M46" s="204">
        <f t="shared" si="18"/>
        <v>0</v>
      </c>
      <c r="N46" s="204">
        <f t="shared" si="18"/>
        <v>0</v>
      </c>
      <c r="O46" s="204">
        <f t="shared" ref="O46:P46" si="19">SUM(O47:O52)</f>
        <v>0</v>
      </c>
      <c r="P46" s="204">
        <f t="shared" si="19"/>
        <v>0</v>
      </c>
      <c r="T46" s="1" t="s">
        <v>249</v>
      </c>
      <c r="U46" s="1" t="s">
        <v>89</v>
      </c>
    </row>
    <row r="47" spans="1:21" s="3" customFormat="1" ht="14.25">
      <c r="A47" s="64"/>
      <c r="B47" s="30"/>
      <c r="C47" s="265" t="s">
        <v>250</v>
      </c>
      <c r="D47" s="204">
        <f t="shared" ref="D47:D52" si="20">SUM(F47:P47)</f>
        <v>0</v>
      </c>
      <c r="E47" s="64"/>
      <c r="F47" s="369">
        <v>0</v>
      </c>
      <c r="G47" s="369">
        <v>0</v>
      </c>
      <c r="H47" s="369">
        <v>0</v>
      </c>
      <c r="I47" s="369">
        <v>0</v>
      </c>
      <c r="J47" s="369">
        <v>0</v>
      </c>
      <c r="K47" s="369">
        <v>0</v>
      </c>
      <c r="L47" s="369">
        <v>0</v>
      </c>
      <c r="M47" s="369">
        <v>0</v>
      </c>
      <c r="N47" s="369">
        <v>0</v>
      </c>
      <c r="O47" s="369">
        <v>0</v>
      </c>
      <c r="P47" s="369">
        <v>0</v>
      </c>
    </row>
    <row r="48" spans="1:21" s="3" customFormat="1" ht="14.25">
      <c r="A48" s="64"/>
      <c r="B48" s="26"/>
      <c r="C48" s="265" t="s">
        <v>251</v>
      </c>
      <c r="D48" s="204">
        <f t="shared" si="20"/>
        <v>0</v>
      </c>
      <c r="E48" s="64"/>
      <c r="F48" s="369">
        <v>0</v>
      </c>
      <c r="G48" s="369">
        <v>0</v>
      </c>
      <c r="H48" s="369">
        <v>0</v>
      </c>
      <c r="I48" s="369">
        <v>0</v>
      </c>
      <c r="J48" s="369">
        <v>0</v>
      </c>
      <c r="K48" s="369">
        <v>0</v>
      </c>
      <c r="L48" s="369">
        <v>0</v>
      </c>
      <c r="M48" s="369">
        <v>0</v>
      </c>
      <c r="N48" s="369">
        <v>0</v>
      </c>
      <c r="O48" s="369">
        <v>0</v>
      </c>
      <c r="P48" s="369">
        <v>0</v>
      </c>
    </row>
    <row r="49" spans="1:21" s="3" customFormat="1" ht="14.25">
      <c r="A49" s="64"/>
      <c r="B49" s="26"/>
      <c r="C49" s="265" t="s">
        <v>252</v>
      </c>
      <c r="D49" s="204">
        <f t="shared" si="20"/>
        <v>0</v>
      </c>
      <c r="E49" s="64"/>
      <c r="F49" s="369">
        <v>0</v>
      </c>
      <c r="G49" s="369">
        <v>0</v>
      </c>
      <c r="H49" s="369">
        <v>0</v>
      </c>
      <c r="I49" s="369">
        <v>0</v>
      </c>
      <c r="J49" s="369">
        <v>0</v>
      </c>
      <c r="K49" s="369">
        <v>0</v>
      </c>
      <c r="L49" s="369">
        <v>0</v>
      </c>
      <c r="M49" s="369">
        <v>0</v>
      </c>
      <c r="N49" s="369">
        <v>0</v>
      </c>
      <c r="O49" s="369">
        <v>0</v>
      </c>
      <c r="P49" s="369">
        <v>0</v>
      </c>
    </row>
    <row r="50" spans="1:21" s="3" customFormat="1" ht="14.25">
      <c r="A50" s="64"/>
      <c r="B50" s="26"/>
      <c r="C50" s="265" t="s">
        <v>253</v>
      </c>
      <c r="D50" s="204">
        <f t="shared" si="20"/>
        <v>0</v>
      </c>
      <c r="E50" s="64"/>
      <c r="F50" s="369">
        <v>0</v>
      </c>
      <c r="G50" s="369">
        <v>0</v>
      </c>
      <c r="H50" s="369">
        <v>0</v>
      </c>
      <c r="I50" s="369">
        <v>0</v>
      </c>
      <c r="J50" s="369">
        <v>0</v>
      </c>
      <c r="K50" s="369">
        <v>0</v>
      </c>
      <c r="L50" s="369">
        <v>0</v>
      </c>
      <c r="M50" s="369">
        <v>0</v>
      </c>
      <c r="N50" s="369">
        <v>0</v>
      </c>
      <c r="O50" s="369">
        <v>0</v>
      </c>
      <c r="P50" s="369">
        <v>0</v>
      </c>
    </row>
    <row r="51" spans="1:21" s="3" customFormat="1" ht="14.25">
      <c r="A51" s="64"/>
      <c r="B51" s="26"/>
      <c r="C51" s="265" t="s">
        <v>254</v>
      </c>
      <c r="D51" s="204">
        <f t="shared" si="20"/>
        <v>0</v>
      </c>
      <c r="E51" s="64"/>
      <c r="F51" s="369">
        <v>0</v>
      </c>
      <c r="G51" s="369">
        <v>0</v>
      </c>
      <c r="H51" s="369">
        <v>0</v>
      </c>
      <c r="I51" s="369">
        <v>0</v>
      </c>
      <c r="J51" s="369">
        <v>0</v>
      </c>
      <c r="K51" s="369">
        <v>0</v>
      </c>
      <c r="L51" s="369">
        <v>0</v>
      </c>
      <c r="M51" s="369">
        <v>0</v>
      </c>
      <c r="N51" s="369">
        <v>0</v>
      </c>
      <c r="O51" s="369">
        <v>0</v>
      </c>
      <c r="P51" s="369">
        <v>0</v>
      </c>
    </row>
    <row r="52" spans="1:21" s="3" customFormat="1" ht="14.25">
      <c r="A52" s="64"/>
      <c r="B52" s="26"/>
      <c r="C52" s="264" t="s">
        <v>255</v>
      </c>
      <c r="D52" s="204">
        <f t="shared" si="20"/>
        <v>0</v>
      </c>
      <c r="E52" s="64"/>
      <c r="F52" s="369">
        <v>0</v>
      </c>
      <c r="G52" s="369">
        <v>0</v>
      </c>
      <c r="H52" s="369">
        <v>0</v>
      </c>
      <c r="I52" s="369">
        <v>0</v>
      </c>
      <c r="J52" s="369">
        <v>0</v>
      </c>
      <c r="K52" s="369">
        <v>0</v>
      </c>
      <c r="L52" s="369">
        <v>0</v>
      </c>
      <c r="M52" s="369">
        <v>0</v>
      </c>
      <c r="N52" s="369">
        <v>0</v>
      </c>
      <c r="O52" s="369">
        <v>0</v>
      </c>
      <c r="P52" s="369">
        <v>0</v>
      </c>
    </row>
    <row r="53" spans="1:21" s="3" customFormat="1" ht="16.5">
      <c r="A53" s="64"/>
      <c r="B53" s="30"/>
      <c r="C53" s="146"/>
      <c r="D53" s="120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</row>
    <row r="54" spans="1:21" s="3" customFormat="1" ht="17.25">
      <c r="A54" s="64"/>
      <c r="B54" s="26"/>
      <c r="C54" s="113" t="s">
        <v>28</v>
      </c>
      <c r="D54" s="204">
        <f>SUM(D55,D57:D62)</f>
        <v>0</v>
      </c>
      <c r="E54" s="64"/>
      <c r="F54" s="204">
        <f>SUM(F55,F57:F62)</f>
        <v>0</v>
      </c>
      <c r="G54" s="204">
        <f t="shared" ref="G54:P54" si="21">SUM(G55,G57:G62)</f>
        <v>0</v>
      </c>
      <c r="H54" s="204">
        <f t="shared" si="21"/>
        <v>0</v>
      </c>
      <c r="I54" s="204">
        <f t="shared" si="21"/>
        <v>0</v>
      </c>
      <c r="J54" s="204">
        <f t="shared" si="21"/>
        <v>0</v>
      </c>
      <c r="K54" s="204">
        <f t="shared" si="21"/>
        <v>0</v>
      </c>
      <c r="L54" s="204">
        <f t="shared" si="21"/>
        <v>0</v>
      </c>
      <c r="M54" s="204">
        <f t="shared" si="21"/>
        <v>0</v>
      </c>
      <c r="N54" s="204">
        <f t="shared" si="21"/>
        <v>0</v>
      </c>
      <c r="O54" s="204">
        <f t="shared" si="21"/>
        <v>0</v>
      </c>
      <c r="P54" s="204">
        <f t="shared" si="21"/>
        <v>0</v>
      </c>
      <c r="T54" s="1" t="s">
        <v>249</v>
      </c>
      <c r="U54" s="1" t="s">
        <v>89</v>
      </c>
    </row>
    <row r="55" spans="1:21" s="3" customFormat="1" ht="14.25">
      <c r="A55" s="64"/>
      <c r="B55" s="26"/>
      <c r="C55" s="264" t="s">
        <v>182</v>
      </c>
      <c r="D55" s="204">
        <f>SUM(F55:P55)</f>
        <v>0</v>
      </c>
      <c r="E55" s="64"/>
      <c r="F55" s="369">
        <v>0</v>
      </c>
      <c r="G55" s="369">
        <v>0</v>
      </c>
      <c r="H55" s="369">
        <v>0</v>
      </c>
      <c r="I55" s="369">
        <v>0</v>
      </c>
      <c r="J55" s="369">
        <v>0</v>
      </c>
      <c r="K55" s="369">
        <v>0</v>
      </c>
      <c r="L55" s="369">
        <v>0</v>
      </c>
      <c r="M55" s="369">
        <v>0</v>
      </c>
      <c r="N55" s="369">
        <v>0</v>
      </c>
      <c r="O55" s="369">
        <v>0</v>
      </c>
      <c r="P55" s="369">
        <v>0</v>
      </c>
      <c r="T55" s="1"/>
      <c r="U55" s="1"/>
    </row>
    <row r="56" spans="1:21" s="3" customFormat="1" ht="14.25">
      <c r="A56" s="64"/>
      <c r="B56" s="26"/>
      <c r="C56" s="264" t="s">
        <v>184</v>
      </c>
      <c r="D56" s="26"/>
      <c r="E56" s="64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T56" s="1"/>
      <c r="U56" s="1"/>
    </row>
    <row r="57" spans="1:21" s="3" customFormat="1" ht="14.25">
      <c r="A57" s="64"/>
      <c r="B57" s="26"/>
      <c r="C57" s="265" t="s">
        <v>250</v>
      </c>
      <c r="D57" s="204">
        <f t="shared" ref="D57:D62" si="22">SUM(F57:P57)</f>
        <v>0</v>
      </c>
      <c r="E57" s="64"/>
      <c r="F57" s="369">
        <v>0</v>
      </c>
      <c r="G57" s="369">
        <v>0</v>
      </c>
      <c r="H57" s="369">
        <v>0</v>
      </c>
      <c r="I57" s="369">
        <v>0</v>
      </c>
      <c r="J57" s="369">
        <v>0</v>
      </c>
      <c r="K57" s="369">
        <v>0</v>
      </c>
      <c r="L57" s="369">
        <v>0</v>
      </c>
      <c r="M57" s="369">
        <v>0</v>
      </c>
      <c r="N57" s="369">
        <v>0</v>
      </c>
      <c r="O57" s="369">
        <v>0</v>
      </c>
      <c r="P57" s="369">
        <v>0</v>
      </c>
    </row>
    <row r="58" spans="1:21" s="3" customFormat="1" ht="14.25">
      <c r="A58" s="64"/>
      <c r="B58" s="26"/>
      <c r="C58" s="265" t="s">
        <v>251</v>
      </c>
      <c r="D58" s="204">
        <f t="shared" si="22"/>
        <v>0</v>
      </c>
      <c r="E58" s="64"/>
      <c r="F58" s="369">
        <v>0</v>
      </c>
      <c r="G58" s="369">
        <v>0</v>
      </c>
      <c r="H58" s="369">
        <v>0</v>
      </c>
      <c r="I58" s="369">
        <v>0</v>
      </c>
      <c r="J58" s="369">
        <v>0</v>
      </c>
      <c r="K58" s="369">
        <v>0</v>
      </c>
      <c r="L58" s="369">
        <v>0</v>
      </c>
      <c r="M58" s="369">
        <v>0</v>
      </c>
      <c r="N58" s="369">
        <v>0</v>
      </c>
      <c r="O58" s="369">
        <v>0</v>
      </c>
      <c r="P58" s="369">
        <v>0</v>
      </c>
    </row>
    <row r="59" spans="1:21" s="3" customFormat="1" ht="14.25">
      <c r="A59" s="64"/>
      <c r="B59" s="30"/>
      <c r="C59" s="265" t="s">
        <v>252</v>
      </c>
      <c r="D59" s="204">
        <f t="shared" si="22"/>
        <v>0</v>
      </c>
      <c r="E59" s="64"/>
      <c r="F59" s="369">
        <v>0</v>
      </c>
      <c r="G59" s="36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</row>
    <row r="60" spans="1:21" s="3" customFormat="1" ht="14.25">
      <c r="A60" s="64"/>
      <c r="B60" s="26"/>
      <c r="C60" s="265" t="s">
        <v>253</v>
      </c>
      <c r="D60" s="204">
        <f t="shared" si="22"/>
        <v>0</v>
      </c>
      <c r="E60" s="64"/>
      <c r="F60" s="369">
        <v>0</v>
      </c>
      <c r="G60" s="369">
        <v>0</v>
      </c>
      <c r="H60" s="369">
        <v>0</v>
      </c>
      <c r="I60" s="369">
        <v>0</v>
      </c>
      <c r="J60" s="369">
        <v>0</v>
      </c>
      <c r="K60" s="369">
        <v>0</v>
      </c>
      <c r="L60" s="369">
        <v>0</v>
      </c>
      <c r="M60" s="369">
        <v>0</v>
      </c>
      <c r="N60" s="369">
        <v>0</v>
      </c>
      <c r="O60" s="369">
        <v>0</v>
      </c>
      <c r="P60" s="369">
        <v>0</v>
      </c>
    </row>
    <row r="61" spans="1:21" s="3" customFormat="1" ht="14.25">
      <c r="A61" s="64"/>
      <c r="B61" s="26"/>
      <c r="C61" s="265" t="s">
        <v>254</v>
      </c>
      <c r="D61" s="204">
        <f t="shared" si="22"/>
        <v>0</v>
      </c>
      <c r="E61" s="64"/>
      <c r="F61" s="369">
        <v>0</v>
      </c>
      <c r="G61" s="36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69">
        <v>0</v>
      </c>
      <c r="N61" s="369">
        <v>0</v>
      </c>
      <c r="O61" s="369">
        <v>0</v>
      </c>
      <c r="P61" s="369">
        <v>0</v>
      </c>
    </row>
    <row r="62" spans="1:21" s="3" customFormat="1" ht="14.25">
      <c r="A62" s="64"/>
      <c r="B62" s="26"/>
      <c r="C62" s="264" t="s">
        <v>255</v>
      </c>
      <c r="D62" s="204">
        <f t="shared" si="22"/>
        <v>0</v>
      </c>
      <c r="E62" s="64"/>
      <c r="F62" s="369">
        <v>0</v>
      </c>
      <c r="G62" s="369">
        <v>0</v>
      </c>
      <c r="H62" s="369">
        <v>0</v>
      </c>
      <c r="I62" s="369">
        <v>0</v>
      </c>
      <c r="J62" s="369">
        <v>0</v>
      </c>
      <c r="K62" s="369">
        <v>0</v>
      </c>
      <c r="L62" s="369">
        <v>0</v>
      </c>
      <c r="M62" s="369">
        <v>0</v>
      </c>
      <c r="N62" s="369">
        <v>0</v>
      </c>
      <c r="O62" s="369">
        <v>0</v>
      </c>
      <c r="P62" s="369">
        <v>0</v>
      </c>
    </row>
    <row r="63" spans="1:21" s="3" customFormat="1" ht="16.5">
      <c r="A63" s="64"/>
      <c r="B63" s="26"/>
      <c r="C63" s="40"/>
      <c r="D63" s="120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</row>
    <row r="64" spans="1:21" s="3" customFormat="1" ht="17.25">
      <c r="A64" s="64"/>
      <c r="B64" s="30"/>
      <c r="C64" s="113" t="s">
        <v>29</v>
      </c>
      <c r="D64" s="204">
        <f>SUM(D65:D70)</f>
        <v>0</v>
      </c>
      <c r="E64" s="64"/>
      <c r="F64" s="204">
        <f>SUM(F65:F70)</f>
        <v>0</v>
      </c>
      <c r="G64" s="204">
        <f>SUM(G65:G70)</f>
        <v>0</v>
      </c>
      <c r="H64" s="204">
        <f t="shared" ref="H64:N64" si="23">SUM(H65:H70)</f>
        <v>0</v>
      </c>
      <c r="I64" s="204">
        <f t="shared" si="23"/>
        <v>0</v>
      </c>
      <c r="J64" s="204">
        <f t="shared" si="23"/>
        <v>0</v>
      </c>
      <c r="K64" s="204">
        <f t="shared" si="23"/>
        <v>0</v>
      </c>
      <c r="L64" s="204">
        <f t="shared" si="23"/>
        <v>0</v>
      </c>
      <c r="M64" s="204">
        <f t="shared" si="23"/>
        <v>0</v>
      </c>
      <c r="N64" s="204">
        <f t="shared" si="23"/>
        <v>0</v>
      </c>
      <c r="O64" s="204">
        <f t="shared" ref="O64:P64" si="24">SUM(O65:O70)</f>
        <v>0</v>
      </c>
      <c r="P64" s="204">
        <f t="shared" si="24"/>
        <v>0</v>
      </c>
      <c r="T64" s="1" t="s">
        <v>249</v>
      </c>
      <c r="U64" s="1" t="s">
        <v>89</v>
      </c>
    </row>
    <row r="65" spans="1:20" s="3" customFormat="1" ht="14.25">
      <c r="A65" s="64"/>
      <c r="B65" s="26"/>
      <c r="C65" s="265" t="s">
        <v>250</v>
      </c>
      <c r="D65" s="204">
        <f t="shared" ref="D65:D70" si="25">SUM(F65:P65)</f>
        <v>0</v>
      </c>
      <c r="E65" s="64"/>
      <c r="F65" s="369">
        <v>0</v>
      </c>
      <c r="G65" s="369">
        <v>0</v>
      </c>
      <c r="H65" s="369">
        <v>0</v>
      </c>
      <c r="I65" s="369">
        <v>0</v>
      </c>
      <c r="J65" s="369">
        <v>0</v>
      </c>
      <c r="K65" s="369">
        <v>0</v>
      </c>
      <c r="L65" s="369">
        <v>0</v>
      </c>
      <c r="M65" s="369">
        <v>0</v>
      </c>
      <c r="N65" s="369">
        <v>0</v>
      </c>
      <c r="O65" s="369">
        <v>0</v>
      </c>
      <c r="P65" s="369">
        <v>0</v>
      </c>
    </row>
    <row r="66" spans="1:20" s="3" customFormat="1" ht="14.25">
      <c r="A66" s="64"/>
      <c r="B66" s="26"/>
      <c r="C66" s="265" t="s">
        <v>251</v>
      </c>
      <c r="D66" s="204">
        <f t="shared" si="25"/>
        <v>0</v>
      </c>
      <c r="E66" s="64"/>
      <c r="F66" s="369">
        <v>0</v>
      </c>
      <c r="G66" s="369">
        <v>0</v>
      </c>
      <c r="H66" s="369">
        <v>0</v>
      </c>
      <c r="I66" s="369">
        <v>0</v>
      </c>
      <c r="J66" s="369">
        <v>0</v>
      </c>
      <c r="K66" s="369">
        <v>0</v>
      </c>
      <c r="L66" s="369">
        <v>0</v>
      </c>
      <c r="M66" s="369">
        <v>0</v>
      </c>
      <c r="N66" s="369">
        <v>0</v>
      </c>
      <c r="O66" s="369">
        <v>0</v>
      </c>
      <c r="P66" s="369">
        <v>0</v>
      </c>
    </row>
    <row r="67" spans="1:20" s="3" customFormat="1" ht="14.25">
      <c r="A67" s="64"/>
      <c r="B67" s="26"/>
      <c r="C67" s="265" t="s">
        <v>252</v>
      </c>
      <c r="D67" s="204">
        <f t="shared" si="25"/>
        <v>0</v>
      </c>
      <c r="E67" s="64"/>
      <c r="F67" s="369">
        <v>0</v>
      </c>
      <c r="G67" s="369">
        <v>0</v>
      </c>
      <c r="H67" s="369">
        <v>0</v>
      </c>
      <c r="I67" s="369">
        <v>0</v>
      </c>
      <c r="J67" s="369">
        <v>0</v>
      </c>
      <c r="K67" s="369">
        <v>0</v>
      </c>
      <c r="L67" s="369">
        <v>0</v>
      </c>
      <c r="M67" s="369">
        <v>0</v>
      </c>
      <c r="N67" s="369">
        <v>0</v>
      </c>
      <c r="O67" s="369">
        <v>0</v>
      </c>
      <c r="P67" s="369">
        <v>0</v>
      </c>
    </row>
    <row r="68" spans="1:20" s="3" customFormat="1" ht="14.25">
      <c r="A68" s="64"/>
      <c r="B68" s="30"/>
      <c r="C68" s="265" t="s">
        <v>253</v>
      </c>
      <c r="D68" s="204">
        <f t="shared" si="25"/>
        <v>0</v>
      </c>
      <c r="E68" s="64"/>
      <c r="F68" s="369">
        <v>0</v>
      </c>
      <c r="G68" s="369">
        <v>0</v>
      </c>
      <c r="H68" s="369">
        <v>0</v>
      </c>
      <c r="I68" s="369">
        <v>0</v>
      </c>
      <c r="J68" s="369">
        <v>0</v>
      </c>
      <c r="K68" s="369">
        <v>0</v>
      </c>
      <c r="L68" s="369">
        <v>0</v>
      </c>
      <c r="M68" s="369">
        <v>0</v>
      </c>
      <c r="N68" s="369">
        <v>0</v>
      </c>
      <c r="O68" s="369">
        <v>0</v>
      </c>
      <c r="P68" s="369">
        <v>0</v>
      </c>
    </row>
    <row r="69" spans="1:20" s="3" customFormat="1" ht="14.25">
      <c r="A69" s="64"/>
      <c r="B69" s="26"/>
      <c r="C69" s="265" t="s">
        <v>254</v>
      </c>
      <c r="D69" s="204">
        <f t="shared" si="25"/>
        <v>0</v>
      </c>
      <c r="E69" s="64"/>
      <c r="F69" s="369">
        <v>0</v>
      </c>
      <c r="G69" s="369">
        <v>0</v>
      </c>
      <c r="H69" s="369">
        <v>0</v>
      </c>
      <c r="I69" s="369">
        <v>0</v>
      </c>
      <c r="J69" s="369">
        <v>0</v>
      </c>
      <c r="K69" s="369">
        <v>0</v>
      </c>
      <c r="L69" s="369">
        <v>0</v>
      </c>
      <c r="M69" s="369">
        <v>0</v>
      </c>
      <c r="N69" s="369">
        <v>0</v>
      </c>
      <c r="O69" s="369">
        <v>0</v>
      </c>
      <c r="P69" s="369">
        <v>0</v>
      </c>
    </row>
    <row r="70" spans="1:20" s="3" customFormat="1" ht="14.25">
      <c r="A70" s="64"/>
      <c r="B70" s="26"/>
      <c r="C70" s="264" t="s">
        <v>255</v>
      </c>
      <c r="D70" s="204">
        <f t="shared" si="25"/>
        <v>0</v>
      </c>
      <c r="E70" s="64"/>
      <c r="F70" s="369">
        <v>0</v>
      </c>
      <c r="G70" s="369">
        <v>0</v>
      </c>
      <c r="H70" s="369">
        <v>0</v>
      </c>
      <c r="I70" s="369">
        <v>0</v>
      </c>
      <c r="J70" s="369">
        <v>0</v>
      </c>
      <c r="K70" s="369">
        <v>0</v>
      </c>
      <c r="L70" s="369">
        <v>0</v>
      </c>
      <c r="M70" s="369">
        <v>0</v>
      </c>
      <c r="N70" s="369">
        <v>0</v>
      </c>
      <c r="O70" s="369">
        <v>0</v>
      </c>
      <c r="P70" s="369">
        <v>0</v>
      </c>
    </row>
    <row r="71" spans="1:20" ht="14.25">
      <c r="A71" s="26"/>
      <c r="B71" s="26"/>
      <c r="C71" s="26"/>
      <c r="D71" s="26"/>
      <c r="E71" s="26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</row>
    <row r="72" spans="1:20" ht="14.25">
      <c r="A72" s="26"/>
      <c r="B72" s="26"/>
      <c r="C72" s="26"/>
      <c r="D72" s="26"/>
      <c r="E72" s="26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</row>
    <row r="73" spans="1:20" ht="20.25">
      <c r="A73" s="26"/>
      <c r="B73" s="26"/>
      <c r="C73" s="343" t="s">
        <v>256</v>
      </c>
      <c r="D73" s="344"/>
      <c r="E73" s="344"/>
      <c r="F73" s="344"/>
      <c r="G73" s="344"/>
      <c r="H73" s="344"/>
      <c r="I73" s="344"/>
      <c r="J73" s="344"/>
      <c r="K73" s="344"/>
      <c r="L73" s="344"/>
      <c r="M73" s="344"/>
      <c r="N73" s="344"/>
      <c r="O73" s="247"/>
      <c r="P73" s="247"/>
    </row>
    <row r="74" spans="1:20" ht="17.25">
      <c r="A74" s="26"/>
      <c r="B74" s="26"/>
      <c r="C74" s="58"/>
      <c r="D74" s="26"/>
      <c r="E74" s="26"/>
      <c r="F74" s="26"/>
      <c r="G74" s="26"/>
      <c r="H74" s="26"/>
      <c r="I74" s="248" t="s">
        <v>257</v>
      </c>
      <c r="J74" s="158" t="s">
        <v>258</v>
      </c>
      <c r="K74" s="26"/>
      <c r="L74" s="26"/>
      <c r="M74" s="26"/>
      <c r="N74" s="64"/>
      <c r="O74" s="64"/>
      <c r="P74" s="84"/>
    </row>
    <row r="75" spans="1:20" ht="14.25">
      <c r="A75" s="26"/>
      <c r="B75" s="26"/>
      <c r="C75" s="58" t="s">
        <v>182</v>
      </c>
      <c r="D75" s="26"/>
      <c r="E75" s="26"/>
      <c r="F75" s="246">
        <f>F37+F55</f>
        <v>0</v>
      </c>
      <c r="G75" s="246">
        <f>G37+G55</f>
        <v>0</v>
      </c>
      <c r="H75" s="26"/>
      <c r="I75" s="90">
        <v>0.03</v>
      </c>
      <c r="J75" s="246">
        <f>SUM(F75:G75)*I75</f>
        <v>0</v>
      </c>
      <c r="K75" s="26"/>
      <c r="L75" s="26"/>
      <c r="M75" s="89"/>
      <c r="N75" s="64"/>
      <c r="O75" s="64"/>
      <c r="P75" s="84"/>
      <c r="T75" s="1" t="s">
        <v>248</v>
      </c>
    </row>
    <row r="76" spans="1:20" ht="14.25">
      <c r="A76" s="26"/>
      <c r="B76" s="26"/>
      <c r="C76" s="58"/>
      <c r="D76" s="26"/>
      <c r="E76" s="26"/>
      <c r="F76" s="26"/>
      <c r="G76" s="90"/>
      <c r="H76" s="26"/>
      <c r="I76" s="90"/>
      <c r="J76" s="90"/>
      <c r="K76" s="26"/>
      <c r="L76" s="26"/>
      <c r="M76" s="89"/>
      <c r="N76" s="64"/>
      <c r="O76" s="64"/>
      <c r="P76" s="84"/>
      <c r="T76" s="1"/>
    </row>
    <row r="77" spans="1:20" ht="14.25">
      <c r="A77" s="26"/>
      <c r="B77" s="26"/>
      <c r="C77" s="58" t="s">
        <v>184</v>
      </c>
      <c r="D77" s="26"/>
      <c r="E77" s="26"/>
      <c r="F77" s="246">
        <f>SUM(F78:F83)</f>
        <v>0</v>
      </c>
      <c r="G77" s="246">
        <f>SUM(G78:G83)</f>
        <v>0</v>
      </c>
      <c r="H77" s="26"/>
      <c r="I77" s="90"/>
      <c r="J77" s="246">
        <f>SUM(J78:J83)</f>
        <v>0</v>
      </c>
      <c r="K77" s="26"/>
      <c r="L77" s="26"/>
      <c r="M77" s="89"/>
      <c r="N77" s="64"/>
      <c r="O77" s="64"/>
      <c r="P77" s="84"/>
      <c r="T77" s="1" t="s">
        <v>249</v>
      </c>
    </row>
    <row r="78" spans="1:20" ht="15.95" customHeight="1">
      <c r="A78" s="26"/>
      <c r="B78" s="26"/>
      <c r="C78" s="58" t="s">
        <v>259</v>
      </c>
      <c r="D78" s="26"/>
      <c r="E78" s="26"/>
      <c r="F78" s="246">
        <f t="shared" ref="F78:G83" si="26">SUM(F39,F47,F57,F65)</f>
        <v>0</v>
      </c>
      <c r="G78" s="246">
        <f t="shared" si="26"/>
        <v>0</v>
      </c>
      <c r="H78" s="26"/>
      <c r="I78" s="90">
        <v>0.05</v>
      </c>
      <c r="J78" s="246">
        <f t="shared" ref="J78:J83" si="27">SUM(F78:G78)*I78</f>
        <v>0</v>
      </c>
      <c r="K78" s="26"/>
      <c r="L78" s="26"/>
      <c r="M78" s="89"/>
      <c r="N78" s="64"/>
      <c r="O78" s="64"/>
      <c r="P78" s="84"/>
    </row>
    <row r="79" spans="1:20" ht="15.95" customHeight="1">
      <c r="A79" s="26"/>
      <c r="B79" s="26"/>
      <c r="C79" s="58" t="s">
        <v>260</v>
      </c>
      <c r="D79" s="26"/>
      <c r="E79" s="26"/>
      <c r="F79" s="246">
        <f t="shared" si="26"/>
        <v>0</v>
      </c>
      <c r="G79" s="246">
        <f t="shared" si="26"/>
        <v>0</v>
      </c>
      <c r="H79" s="26"/>
      <c r="I79" s="90">
        <v>0.2</v>
      </c>
      <c r="J79" s="246">
        <f>SUM(F79:G79)*I79</f>
        <v>0</v>
      </c>
      <c r="K79" s="26"/>
      <c r="L79" s="26"/>
      <c r="M79" s="89"/>
      <c r="N79" s="64"/>
      <c r="O79" s="64"/>
      <c r="P79" s="84"/>
    </row>
    <row r="80" spans="1:20" ht="15.95" customHeight="1">
      <c r="A80" s="26"/>
      <c r="B80" s="26"/>
      <c r="C80" s="58" t="s">
        <v>261</v>
      </c>
      <c r="D80" s="26"/>
      <c r="E80" s="26"/>
      <c r="F80" s="246">
        <f t="shared" si="26"/>
        <v>0</v>
      </c>
      <c r="G80" s="246">
        <f t="shared" si="26"/>
        <v>0</v>
      </c>
      <c r="H80" s="26"/>
      <c r="I80" s="90">
        <v>0.4</v>
      </c>
      <c r="J80" s="246">
        <f t="shared" si="27"/>
        <v>0</v>
      </c>
      <c r="K80" s="26"/>
      <c r="L80" s="26"/>
      <c r="M80" s="89"/>
      <c r="N80" s="64"/>
      <c r="O80" s="64"/>
      <c r="P80" s="84"/>
    </row>
    <row r="81" spans="1:20" ht="15.95" customHeight="1">
      <c r="A81" s="26"/>
      <c r="B81" s="26"/>
      <c r="C81" s="58" t="s">
        <v>262</v>
      </c>
      <c r="D81" s="26"/>
      <c r="E81" s="26"/>
      <c r="F81" s="246">
        <f t="shared" si="26"/>
        <v>0</v>
      </c>
      <c r="G81" s="246">
        <f t="shared" si="26"/>
        <v>0</v>
      </c>
      <c r="H81" s="26"/>
      <c r="I81" s="90">
        <v>0.6</v>
      </c>
      <c r="J81" s="246">
        <f t="shared" si="27"/>
        <v>0</v>
      </c>
      <c r="K81" s="26"/>
      <c r="L81" s="26"/>
      <c r="M81" s="89"/>
      <c r="N81" s="64"/>
      <c r="O81" s="64"/>
      <c r="P81" s="84"/>
    </row>
    <row r="82" spans="1:20" ht="15.95" customHeight="1">
      <c r="A82" s="26"/>
      <c r="B82" s="26"/>
      <c r="C82" s="58" t="s">
        <v>263</v>
      </c>
      <c r="D82" s="26"/>
      <c r="E82" s="26"/>
      <c r="F82" s="246">
        <f t="shared" si="26"/>
        <v>0</v>
      </c>
      <c r="G82" s="246">
        <f t="shared" si="26"/>
        <v>0</v>
      </c>
      <c r="H82" s="26"/>
      <c r="I82" s="90">
        <v>0.8</v>
      </c>
      <c r="J82" s="246">
        <f t="shared" si="27"/>
        <v>0</v>
      </c>
      <c r="K82" s="26"/>
      <c r="L82" s="26"/>
      <c r="M82" s="89"/>
      <c r="N82" s="64"/>
      <c r="O82" s="64"/>
      <c r="P82" s="84"/>
    </row>
    <row r="83" spans="1:20" ht="15.95" customHeight="1">
      <c r="A83" s="26"/>
      <c r="B83" s="26"/>
      <c r="C83" s="58" t="s">
        <v>264</v>
      </c>
      <c r="D83" s="26"/>
      <c r="E83" s="26"/>
      <c r="F83" s="246">
        <f t="shared" si="26"/>
        <v>0</v>
      </c>
      <c r="G83" s="246">
        <f t="shared" si="26"/>
        <v>0</v>
      </c>
      <c r="H83" s="26"/>
      <c r="I83" s="90">
        <v>0.9</v>
      </c>
      <c r="J83" s="246">
        <f t="shared" si="27"/>
        <v>0</v>
      </c>
      <c r="K83" s="26"/>
      <c r="L83" s="26"/>
      <c r="M83" s="64"/>
      <c r="N83" s="64"/>
      <c r="O83" s="64"/>
      <c r="P83" s="84"/>
    </row>
    <row r="84" spans="1:20" ht="14.25">
      <c r="A84" s="26"/>
      <c r="B84" s="26"/>
      <c r="C84" s="60"/>
      <c r="D84" s="85"/>
      <c r="E84" s="85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7"/>
    </row>
    <row r="85" spans="1:20" ht="14.25">
      <c r="A85" s="26"/>
      <c r="B85" s="26"/>
      <c r="C85" s="26"/>
      <c r="D85" s="26"/>
      <c r="E85" s="26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</row>
    <row r="86" spans="1:20" ht="20.25">
      <c r="A86" s="26"/>
      <c r="B86" s="26"/>
      <c r="C86" s="343" t="s">
        <v>265</v>
      </c>
      <c r="D86" s="344"/>
      <c r="E86" s="344"/>
      <c r="F86" s="344"/>
      <c r="G86" s="344"/>
      <c r="H86" s="344"/>
      <c r="I86" s="344"/>
      <c r="J86" s="344"/>
      <c r="K86" s="344"/>
      <c r="L86" s="344"/>
      <c r="M86" s="344"/>
      <c r="N86" s="344"/>
      <c r="O86" s="247"/>
      <c r="P86" s="247"/>
    </row>
    <row r="87" spans="1:20" ht="17.25">
      <c r="A87" s="26"/>
      <c r="B87" s="26"/>
      <c r="C87" s="58"/>
      <c r="D87" s="26"/>
      <c r="E87" s="26"/>
      <c r="F87" s="26"/>
      <c r="G87" s="26"/>
      <c r="H87" s="26"/>
      <c r="I87" s="26"/>
      <c r="J87" s="26"/>
      <c r="K87" s="26"/>
      <c r="L87" s="248" t="s">
        <v>257</v>
      </c>
      <c r="M87" s="158" t="s">
        <v>266</v>
      </c>
      <c r="N87" s="26"/>
      <c r="O87" s="26"/>
      <c r="P87" s="59"/>
    </row>
    <row r="88" spans="1:20" ht="14.25">
      <c r="A88" s="26"/>
      <c r="B88" s="26"/>
      <c r="C88" s="58" t="s">
        <v>182</v>
      </c>
      <c r="D88" s="89"/>
      <c r="E88" s="89"/>
      <c r="F88" s="204">
        <f>F37+F55</f>
        <v>0</v>
      </c>
      <c r="G88" s="204">
        <f>G37+G55</f>
        <v>0</v>
      </c>
      <c r="H88" s="204">
        <f>H37+H55</f>
        <v>0</v>
      </c>
      <c r="I88" s="204">
        <f>I37+I55</f>
        <v>0</v>
      </c>
      <c r="J88" s="204">
        <f>J37+J55</f>
        <v>0</v>
      </c>
      <c r="K88" s="89"/>
      <c r="L88" s="249">
        <v>0.95</v>
      </c>
      <c r="M88" s="204">
        <f>SUM(F88:J88)*L88</f>
        <v>0</v>
      </c>
      <c r="N88" s="89"/>
      <c r="O88" s="89"/>
      <c r="P88" s="250"/>
      <c r="T88" s="1" t="s">
        <v>248</v>
      </c>
    </row>
    <row r="89" spans="1:20" ht="14.25">
      <c r="A89" s="26"/>
      <c r="B89" s="26"/>
      <c r="C89" s="58"/>
      <c r="D89" s="89"/>
      <c r="E89" s="89"/>
      <c r="F89" s="89"/>
      <c r="G89" s="89"/>
      <c r="H89" s="89"/>
      <c r="I89" s="89"/>
      <c r="J89" s="89"/>
      <c r="K89" s="89"/>
      <c r="L89" s="249"/>
      <c r="M89" s="89"/>
      <c r="N89" s="89"/>
      <c r="O89" s="89"/>
      <c r="P89" s="250"/>
      <c r="T89" s="1"/>
    </row>
    <row r="90" spans="1:20" ht="14.25">
      <c r="A90" s="26"/>
      <c r="B90" s="26"/>
      <c r="C90" s="58" t="s">
        <v>184</v>
      </c>
      <c r="D90" s="89"/>
      <c r="E90" s="89"/>
      <c r="F90" s="204">
        <f>SUM(F91:F96)</f>
        <v>0</v>
      </c>
      <c r="G90" s="204">
        <f>SUM(G91:G96)</f>
        <v>0</v>
      </c>
      <c r="H90" s="204">
        <f>SUM(H91:H96)</f>
        <v>0</v>
      </c>
      <c r="I90" s="204">
        <f>SUM(I91:I96)</f>
        <v>0</v>
      </c>
      <c r="J90" s="204">
        <f>SUM(J91:J96)</f>
        <v>0</v>
      </c>
      <c r="K90" s="89"/>
      <c r="L90" s="249"/>
      <c r="M90" s="204">
        <f>SUM(M91:M96)</f>
        <v>0</v>
      </c>
      <c r="N90" s="89"/>
      <c r="O90" s="89"/>
      <c r="P90" s="250"/>
      <c r="T90" s="1" t="s">
        <v>249</v>
      </c>
    </row>
    <row r="91" spans="1:20" ht="14.25">
      <c r="A91" s="26"/>
      <c r="B91" s="26"/>
      <c r="C91" s="58" t="s">
        <v>259</v>
      </c>
      <c r="D91" s="89"/>
      <c r="E91" s="89"/>
      <c r="F91" s="204">
        <f t="shared" ref="F91:J96" si="28">F39+F47+F57+F65</f>
        <v>0</v>
      </c>
      <c r="G91" s="204">
        <f t="shared" si="28"/>
        <v>0</v>
      </c>
      <c r="H91" s="204">
        <f t="shared" si="28"/>
        <v>0</v>
      </c>
      <c r="I91" s="204">
        <f t="shared" si="28"/>
        <v>0</v>
      </c>
      <c r="J91" s="204">
        <f t="shared" si="28"/>
        <v>0</v>
      </c>
      <c r="K91" s="136"/>
      <c r="L91" s="251">
        <v>0.9</v>
      </c>
      <c r="M91" s="204">
        <f t="shared" ref="M91:M96" si="29">SUM(F91:J91)*L91</f>
        <v>0</v>
      </c>
      <c r="N91" s="136"/>
      <c r="O91" s="136"/>
      <c r="P91" s="252"/>
    </row>
    <row r="92" spans="1:20" ht="14.25">
      <c r="A92" s="26"/>
      <c r="B92" s="26"/>
      <c r="C92" s="58" t="s">
        <v>260</v>
      </c>
      <c r="D92" s="89"/>
      <c r="E92" s="89"/>
      <c r="F92" s="204">
        <f t="shared" si="28"/>
        <v>0</v>
      </c>
      <c r="G92" s="204">
        <f t="shared" si="28"/>
        <v>0</v>
      </c>
      <c r="H92" s="204">
        <f t="shared" si="28"/>
        <v>0</v>
      </c>
      <c r="I92" s="204">
        <f t="shared" si="28"/>
        <v>0</v>
      </c>
      <c r="J92" s="204">
        <f t="shared" si="28"/>
        <v>0</v>
      </c>
      <c r="K92" s="136"/>
      <c r="L92" s="251">
        <v>0.8</v>
      </c>
      <c r="M92" s="204">
        <f t="shared" si="29"/>
        <v>0</v>
      </c>
      <c r="N92" s="136"/>
      <c r="O92" s="136"/>
      <c r="P92" s="252"/>
    </row>
    <row r="93" spans="1:20" ht="14.25">
      <c r="A93" s="26"/>
      <c r="B93" s="26"/>
      <c r="C93" s="58" t="s">
        <v>261</v>
      </c>
      <c r="D93" s="89"/>
      <c r="E93" s="89"/>
      <c r="F93" s="204">
        <f t="shared" si="28"/>
        <v>0</v>
      </c>
      <c r="G93" s="204">
        <f t="shared" si="28"/>
        <v>0</v>
      </c>
      <c r="H93" s="204">
        <f t="shared" si="28"/>
        <v>0</v>
      </c>
      <c r="I93" s="204">
        <f t="shared" si="28"/>
        <v>0</v>
      </c>
      <c r="J93" s="204">
        <f t="shared" si="28"/>
        <v>0</v>
      </c>
      <c r="K93" s="136"/>
      <c r="L93" s="251">
        <v>0.6</v>
      </c>
      <c r="M93" s="204">
        <f t="shared" si="29"/>
        <v>0</v>
      </c>
      <c r="N93" s="136"/>
      <c r="O93" s="136"/>
      <c r="P93" s="252"/>
    </row>
    <row r="94" spans="1:20" ht="14.25">
      <c r="A94" s="26"/>
      <c r="B94" s="26"/>
      <c r="C94" s="58" t="s">
        <v>262</v>
      </c>
      <c r="D94" s="89"/>
      <c r="E94" s="89"/>
      <c r="F94" s="204">
        <f t="shared" si="28"/>
        <v>0</v>
      </c>
      <c r="G94" s="204">
        <f t="shared" si="28"/>
        <v>0</v>
      </c>
      <c r="H94" s="204">
        <f t="shared" si="28"/>
        <v>0</v>
      </c>
      <c r="I94" s="204">
        <f t="shared" si="28"/>
        <v>0</v>
      </c>
      <c r="J94" s="204">
        <f t="shared" si="28"/>
        <v>0</v>
      </c>
      <c r="K94" s="136"/>
      <c r="L94" s="251">
        <v>0.4</v>
      </c>
      <c r="M94" s="204">
        <f t="shared" si="29"/>
        <v>0</v>
      </c>
      <c r="N94" s="136"/>
      <c r="O94" s="136"/>
      <c r="P94" s="252"/>
    </row>
    <row r="95" spans="1:20" ht="14.25">
      <c r="A95" s="26"/>
      <c r="B95" s="26"/>
      <c r="C95" s="58" t="s">
        <v>263</v>
      </c>
      <c r="D95" s="135"/>
      <c r="E95" s="26"/>
      <c r="F95" s="204">
        <f t="shared" si="28"/>
        <v>0</v>
      </c>
      <c r="G95" s="204">
        <f t="shared" si="28"/>
        <v>0</v>
      </c>
      <c r="H95" s="204">
        <f t="shared" si="28"/>
        <v>0</v>
      </c>
      <c r="I95" s="204">
        <f t="shared" si="28"/>
        <v>0</v>
      </c>
      <c r="J95" s="204">
        <f t="shared" si="28"/>
        <v>0</v>
      </c>
      <c r="K95" s="64"/>
      <c r="L95" s="249">
        <v>0.2</v>
      </c>
      <c r="M95" s="204">
        <f t="shared" si="29"/>
        <v>0</v>
      </c>
      <c r="N95" s="64"/>
      <c r="O95" s="64"/>
      <c r="P95" s="84"/>
    </row>
    <row r="96" spans="1:20" ht="14.25">
      <c r="A96" s="26"/>
      <c r="B96" s="26"/>
      <c r="C96" s="58" t="s">
        <v>264</v>
      </c>
      <c r="D96" s="135"/>
      <c r="E96" s="26"/>
      <c r="F96" s="204">
        <f t="shared" si="28"/>
        <v>0</v>
      </c>
      <c r="G96" s="204">
        <f t="shared" si="28"/>
        <v>0</v>
      </c>
      <c r="H96" s="204">
        <f t="shared" si="28"/>
        <v>0</v>
      </c>
      <c r="I96" s="204">
        <f t="shared" si="28"/>
        <v>0</v>
      </c>
      <c r="J96" s="204">
        <f t="shared" si="28"/>
        <v>0</v>
      </c>
      <c r="K96" s="64"/>
      <c r="L96" s="249">
        <v>0.1</v>
      </c>
      <c r="M96" s="204">
        <f t="shared" si="29"/>
        <v>0</v>
      </c>
      <c r="N96" s="64"/>
      <c r="O96" s="64"/>
      <c r="P96" s="84"/>
    </row>
    <row r="97" spans="1:16" ht="14.25">
      <c r="A97" s="26"/>
      <c r="B97" s="26"/>
      <c r="C97" s="60"/>
      <c r="D97" s="85"/>
      <c r="E97" s="85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7"/>
    </row>
    <row r="98" spans="1:16" ht="14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</row>
    <row r="99" spans="1:16">
      <c r="B99" s="216" t="s">
        <v>403</v>
      </c>
    </row>
  </sheetData>
  <mergeCells count="6">
    <mergeCell ref="C86:N86"/>
    <mergeCell ref="A1:D1"/>
    <mergeCell ref="F1:N1"/>
    <mergeCell ref="A2:C2"/>
    <mergeCell ref="D2:D3"/>
    <mergeCell ref="C73:N73"/>
  </mergeCells>
  <pageMargins left="0.35433070866141736" right="0.35433070866141736" top="0.98425196850393704" bottom="0.98425196850393704" header="0.51181102362204722" footer="0.51181102362204722"/>
  <pageSetup paperSize="8" scale="45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2E9CE-3034-49FB-B056-AE85E94989B2}">
  <sheetPr>
    <pageSetUpPr fitToPage="1"/>
  </sheetPr>
  <dimension ref="A1:R44"/>
  <sheetViews>
    <sheetView showGridLines="0" view="pageBreakPreview" zoomScaleNormal="100" zoomScaleSheetLayoutView="100" workbookViewId="0">
      <pane xSplit="4" ySplit="4" topLeftCell="E5" activePane="bottomRight" state="frozen"/>
      <selection pane="topRight" activeCell="A2" sqref="A2"/>
      <selection pane="bottomLeft" activeCell="A2" sqref="A2"/>
      <selection pane="bottomRight" activeCell="F48" sqref="F48"/>
    </sheetView>
  </sheetViews>
  <sheetFormatPr defaultRowHeight="12.75"/>
  <cols>
    <col min="1" max="1" width="2.85546875" customWidth="1"/>
    <col min="2" max="2" width="35.140625" customWidth="1"/>
    <col min="3" max="3" width="64.140625" customWidth="1"/>
    <col min="4" max="4" width="18" bestFit="1" customWidth="1"/>
    <col min="5" max="5" width="18.85546875" style="3" bestFit="1" customWidth="1"/>
    <col min="6" max="7" width="21.5703125" style="3" bestFit="1" customWidth="1"/>
    <col min="8" max="8" width="16.42578125" style="3" bestFit="1" customWidth="1"/>
    <col min="9" max="9" width="17.140625" style="3" bestFit="1" customWidth="1"/>
    <col min="10" max="10" width="18.140625" style="3" bestFit="1" customWidth="1"/>
    <col min="11" max="12" width="18.85546875" style="3" bestFit="1" customWidth="1"/>
    <col min="13" max="15" width="18.85546875" bestFit="1" customWidth="1"/>
    <col min="16" max="16" width="15.85546875" bestFit="1" customWidth="1"/>
    <col min="18" max="18" width="0" hidden="1" customWidth="1"/>
  </cols>
  <sheetData>
    <row r="1" spans="1:16" ht="40.5">
      <c r="A1" s="88"/>
      <c r="B1" s="349" t="s">
        <v>267</v>
      </c>
      <c r="C1" s="349"/>
      <c r="D1" s="349"/>
      <c r="E1" s="337" t="s">
        <v>268</v>
      </c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48"/>
    </row>
    <row r="2" spans="1:16" ht="17.25">
      <c r="A2" s="26"/>
      <c r="B2" s="82"/>
      <c r="C2" s="26"/>
      <c r="D2" s="339" t="s">
        <v>25</v>
      </c>
      <c r="E2" s="93" t="s">
        <v>269</v>
      </c>
      <c r="F2" s="93" t="s">
        <v>270</v>
      </c>
      <c r="G2" s="93" t="s">
        <v>167</v>
      </c>
      <c r="H2" s="93" t="s">
        <v>168</v>
      </c>
      <c r="I2" s="93" t="s">
        <v>223</v>
      </c>
      <c r="J2" s="93" t="s">
        <v>224</v>
      </c>
      <c r="K2" s="93" t="s">
        <v>225</v>
      </c>
      <c r="L2" s="93" t="s">
        <v>271</v>
      </c>
      <c r="M2" s="93" t="s">
        <v>272</v>
      </c>
      <c r="N2" s="93" t="s">
        <v>226</v>
      </c>
      <c r="O2" s="93" t="s">
        <v>227</v>
      </c>
      <c r="P2" s="93" t="s">
        <v>228</v>
      </c>
    </row>
    <row r="3" spans="1:16" ht="17.25">
      <c r="A3" s="26"/>
      <c r="B3" s="66"/>
      <c r="C3" s="26"/>
      <c r="D3" s="340"/>
      <c r="E3" s="94" t="s">
        <v>273</v>
      </c>
      <c r="F3" s="94" t="s">
        <v>171</v>
      </c>
      <c r="G3" s="94" t="s">
        <v>172</v>
      </c>
      <c r="H3" s="94" t="s">
        <v>173</v>
      </c>
      <c r="I3" s="94" t="s">
        <v>274</v>
      </c>
      <c r="J3" s="94" t="s">
        <v>231</v>
      </c>
      <c r="K3" s="94" t="s">
        <v>275</v>
      </c>
      <c r="L3" s="94" t="s">
        <v>276</v>
      </c>
      <c r="M3" s="94" t="s">
        <v>232</v>
      </c>
      <c r="N3" s="94" t="s">
        <v>233</v>
      </c>
      <c r="O3" s="94" t="s">
        <v>234</v>
      </c>
      <c r="P3" s="94" t="s">
        <v>235</v>
      </c>
    </row>
    <row r="4" spans="1:16" ht="14.25">
      <c r="A4" s="26"/>
      <c r="B4" s="26"/>
      <c r="C4" s="26"/>
      <c r="D4" s="92" t="s">
        <v>36</v>
      </c>
      <c r="E4" s="92" t="s">
        <v>36</v>
      </c>
      <c r="F4" s="92" t="s">
        <v>36</v>
      </c>
      <c r="G4" s="92" t="s">
        <v>36</v>
      </c>
      <c r="H4" s="92" t="s">
        <v>36</v>
      </c>
      <c r="I4" s="92" t="s">
        <v>36</v>
      </c>
      <c r="J4" s="92" t="s">
        <v>36</v>
      </c>
      <c r="K4" s="92" t="s">
        <v>36</v>
      </c>
      <c r="L4" s="92" t="s">
        <v>36</v>
      </c>
      <c r="M4" s="92" t="s">
        <v>36</v>
      </c>
      <c r="N4" s="92" t="s">
        <v>36</v>
      </c>
      <c r="O4" s="92" t="s">
        <v>36</v>
      </c>
      <c r="P4" s="92" t="s">
        <v>36</v>
      </c>
    </row>
    <row r="5" spans="1:16" ht="14.25">
      <c r="A5" s="26"/>
      <c r="B5" s="26"/>
      <c r="C5" s="26"/>
      <c r="D5" s="26"/>
      <c r="E5" s="64"/>
      <c r="F5" s="64"/>
      <c r="G5" s="64"/>
      <c r="H5" s="64"/>
      <c r="I5" s="64"/>
      <c r="J5" s="64"/>
      <c r="K5" s="64"/>
      <c r="L5" s="64"/>
      <c r="M5" s="26"/>
      <c r="N5" s="26"/>
      <c r="O5" s="26"/>
      <c r="P5" s="26"/>
    </row>
    <row r="6" spans="1:16" ht="17.25">
      <c r="A6" s="26"/>
      <c r="B6" s="95" t="s">
        <v>24</v>
      </c>
      <c r="C6" s="95" t="s">
        <v>25</v>
      </c>
      <c r="D6" s="372">
        <f>D8+D12</f>
        <v>0</v>
      </c>
      <c r="E6" s="372">
        <f>SUM(E8,E12)</f>
        <v>0</v>
      </c>
      <c r="F6" s="372">
        <f t="shared" ref="F6:P6" si="0">SUM(F8,F12)</f>
        <v>0</v>
      </c>
      <c r="G6" s="372">
        <f t="shared" si="0"/>
        <v>0</v>
      </c>
      <c r="H6" s="372">
        <f t="shared" si="0"/>
        <v>0</v>
      </c>
      <c r="I6" s="372">
        <f t="shared" si="0"/>
        <v>0</v>
      </c>
      <c r="J6" s="372">
        <f t="shared" si="0"/>
        <v>0</v>
      </c>
      <c r="K6" s="372">
        <f t="shared" si="0"/>
        <v>0</v>
      </c>
      <c r="L6" s="372">
        <f t="shared" si="0"/>
        <v>0</v>
      </c>
      <c r="M6" s="372">
        <f t="shared" si="0"/>
        <v>0</v>
      </c>
      <c r="N6" s="372">
        <f t="shared" si="0"/>
        <v>0</v>
      </c>
      <c r="O6" s="372">
        <f t="shared" si="0"/>
        <v>0</v>
      </c>
      <c r="P6" s="372">
        <f t="shared" si="0"/>
        <v>0</v>
      </c>
    </row>
    <row r="7" spans="1:16" ht="16.5">
      <c r="A7" s="26"/>
      <c r="B7" s="61"/>
      <c r="C7" s="45"/>
      <c r="D7" s="373"/>
      <c r="E7" s="64"/>
      <c r="F7" s="64"/>
      <c r="G7" s="64"/>
      <c r="H7" s="121"/>
      <c r="I7" s="121"/>
      <c r="J7" s="121"/>
      <c r="K7" s="121"/>
      <c r="L7" s="121"/>
      <c r="M7" s="374"/>
      <c r="N7" s="374"/>
      <c r="O7" s="374"/>
      <c r="P7" s="374"/>
    </row>
    <row r="8" spans="1:16" ht="17.25">
      <c r="A8" s="26"/>
      <c r="B8" s="26"/>
      <c r="C8" s="113" t="s">
        <v>277</v>
      </c>
      <c r="D8" s="372">
        <f>D9+D10</f>
        <v>0</v>
      </c>
      <c r="E8" s="372">
        <f t="shared" ref="E8:P8" si="1">E9+E10</f>
        <v>0</v>
      </c>
      <c r="F8" s="372">
        <f t="shared" si="1"/>
        <v>0</v>
      </c>
      <c r="G8" s="372">
        <f t="shared" si="1"/>
        <v>0</v>
      </c>
      <c r="H8" s="372">
        <f t="shared" si="1"/>
        <v>0</v>
      </c>
      <c r="I8" s="372">
        <f t="shared" si="1"/>
        <v>0</v>
      </c>
      <c r="J8" s="372">
        <f t="shared" si="1"/>
        <v>0</v>
      </c>
      <c r="K8" s="372">
        <f t="shared" si="1"/>
        <v>0</v>
      </c>
      <c r="L8" s="372">
        <f t="shared" si="1"/>
        <v>0</v>
      </c>
      <c r="M8" s="372">
        <f t="shared" si="1"/>
        <v>0</v>
      </c>
      <c r="N8" s="372">
        <f t="shared" si="1"/>
        <v>0</v>
      </c>
      <c r="O8" s="372">
        <f t="shared" si="1"/>
        <v>0</v>
      </c>
      <c r="P8" s="372">
        <f t="shared" si="1"/>
        <v>0</v>
      </c>
    </row>
    <row r="9" spans="1:16" ht="16.5">
      <c r="A9" s="26"/>
      <c r="B9" s="26"/>
      <c r="C9" s="112" t="s">
        <v>26</v>
      </c>
      <c r="D9" s="372">
        <f>SUM(E9:P9)</f>
        <v>0</v>
      </c>
      <c r="E9" s="372">
        <f t="shared" ref="E9:P9" si="2">E19+E29+E39</f>
        <v>0</v>
      </c>
      <c r="F9" s="372">
        <f t="shared" si="2"/>
        <v>0</v>
      </c>
      <c r="G9" s="372">
        <f t="shared" si="2"/>
        <v>0</v>
      </c>
      <c r="H9" s="372">
        <f t="shared" si="2"/>
        <v>0</v>
      </c>
      <c r="I9" s="372">
        <f t="shared" si="2"/>
        <v>0</v>
      </c>
      <c r="J9" s="372">
        <f t="shared" si="2"/>
        <v>0</v>
      </c>
      <c r="K9" s="372">
        <f t="shared" si="2"/>
        <v>0</v>
      </c>
      <c r="L9" s="372">
        <f t="shared" si="2"/>
        <v>0</v>
      </c>
      <c r="M9" s="372">
        <f t="shared" si="2"/>
        <v>0</v>
      </c>
      <c r="N9" s="372">
        <f t="shared" si="2"/>
        <v>0</v>
      </c>
      <c r="O9" s="372">
        <f t="shared" si="2"/>
        <v>0</v>
      </c>
      <c r="P9" s="372">
        <f t="shared" si="2"/>
        <v>0</v>
      </c>
    </row>
    <row r="10" spans="1:16" ht="16.5">
      <c r="A10" s="26"/>
      <c r="B10" s="26"/>
      <c r="C10" s="112" t="s">
        <v>27</v>
      </c>
      <c r="D10" s="372">
        <f>SUM(E10:P10)</f>
        <v>0</v>
      </c>
      <c r="E10" s="372">
        <f t="shared" ref="E10:P10" si="3">E20+E30+E40</f>
        <v>0</v>
      </c>
      <c r="F10" s="372">
        <f t="shared" si="3"/>
        <v>0</v>
      </c>
      <c r="G10" s="372">
        <f t="shared" si="3"/>
        <v>0</v>
      </c>
      <c r="H10" s="372">
        <f t="shared" si="3"/>
        <v>0</v>
      </c>
      <c r="I10" s="372">
        <f t="shared" si="3"/>
        <v>0</v>
      </c>
      <c r="J10" s="372">
        <f t="shared" si="3"/>
        <v>0</v>
      </c>
      <c r="K10" s="372">
        <f t="shared" si="3"/>
        <v>0</v>
      </c>
      <c r="L10" s="372">
        <f t="shared" si="3"/>
        <v>0</v>
      </c>
      <c r="M10" s="372">
        <f t="shared" si="3"/>
        <v>0</v>
      </c>
      <c r="N10" s="372">
        <f t="shared" si="3"/>
        <v>0</v>
      </c>
      <c r="O10" s="372">
        <f t="shared" si="3"/>
        <v>0</v>
      </c>
      <c r="P10" s="372">
        <f t="shared" si="3"/>
        <v>0</v>
      </c>
    </row>
    <row r="11" spans="1:16" ht="16.5">
      <c r="A11" s="26"/>
      <c r="B11" s="26"/>
      <c r="C11" s="45"/>
      <c r="D11" s="374"/>
      <c r="E11" s="64"/>
      <c r="F11" s="64"/>
      <c r="G11" s="64"/>
      <c r="H11" s="121"/>
      <c r="I11" s="121"/>
      <c r="J11" s="121"/>
      <c r="K11" s="121"/>
      <c r="L11" s="121"/>
      <c r="M11" s="374"/>
      <c r="N11" s="121"/>
      <c r="O11" s="374"/>
      <c r="P11" s="121"/>
    </row>
    <row r="12" spans="1:16" ht="17.25">
      <c r="A12" s="26"/>
      <c r="B12" s="26"/>
      <c r="C12" s="113" t="s">
        <v>278</v>
      </c>
      <c r="D12" s="372">
        <f>D13+D14</f>
        <v>0</v>
      </c>
      <c r="E12" s="372">
        <f t="shared" ref="E12:P12" si="4">E13+E14</f>
        <v>0</v>
      </c>
      <c r="F12" s="372">
        <f t="shared" si="4"/>
        <v>0</v>
      </c>
      <c r="G12" s="372">
        <f t="shared" si="4"/>
        <v>0</v>
      </c>
      <c r="H12" s="372">
        <f t="shared" si="4"/>
        <v>0</v>
      </c>
      <c r="I12" s="372">
        <f t="shared" si="4"/>
        <v>0</v>
      </c>
      <c r="J12" s="372">
        <f t="shared" si="4"/>
        <v>0</v>
      </c>
      <c r="K12" s="372">
        <f t="shared" si="4"/>
        <v>0</v>
      </c>
      <c r="L12" s="372">
        <f t="shared" si="4"/>
        <v>0</v>
      </c>
      <c r="M12" s="372">
        <f t="shared" si="4"/>
        <v>0</v>
      </c>
      <c r="N12" s="372">
        <f t="shared" si="4"/>
        <v>0</v>
      </c>
      <c r="O12" s="372">
        <f t="shared" si="4"/>
        <v>0</v>
      </c>
      <c r="P12" s="372">
        <f t="shared" si="4"/>
        <v>0</v>
      </c>
    </row>
    <row r="13" spans="1:16" ht="16.5">
      <c r="A13" s="26"/>
      <c r="B13" s="26"/>
      <c r="C13" s="112" t="s">
        <v>28</v>
      </c>
      <c r="D13" s="372">
        <f>SUM(E13:P13)</f>
        <v>0</v>
      </c>
      <c r="E13" s="372">
        <f t="shared" ref="E13:P13" si="5">E23+E33+E43</f>
        <v>0</v>
      </c>
      <c r="F13" s="372">
        <f t="shared" si="5"/>
        <v>0</v>
      </c>
      <c r="G13" s="372">
        <f t="shared" si="5"/>
        <v>0</v>
      </c>
      <c r="H13" s="372">
        <f t="shared" si="5"/>
        <v>0</v>
      </c>
      <c r="I13" s="372">
        <f t="shared" si="5"/>
        <v>0</v>
      </c>
      <c r="J13" s="372">
        <f t="shared" si="5"/>
        <v>0</v>
      </c>
      <c r="K13" s="372">
        <f t="shared" si="5"/>
        <v>0</v>
      </c>
      <c r="L13" s="372">
        <f t="shared" si="5"/>
        <v>0</v>
      </c>
      <c r="M13" s="372">
        <f t="shared" si="5"/>
        <v>0</v>
      </c>
      <c r="N13" s="372">
        <f t="shared" si="5"/>
        <v>0</v>
      </c>
      <c r="O13" s="372">
        <f t="shared" si="5"/>
        <v>0</v>
      </c>
      <c r="P13" s="372">
        <f t="shared" si="5"/>
        <v>0</v>
      </c>
    </row>
    <row r="14" spans="1:16" ht="16.5">
      <c r="A14" s="26"/>
      <c r="B14" s="26"/>
      <c r="C14" s="112" t="s">
        <v>29</v>
      </c>
      <c r="D14" s="372">
        <f>SUM(E14:P14)</f>
        <v>0</v>
      </c>
      <c r="E14" s="372">
        <f t="shared" ref="E14:P14" si="6">E24+E34+E44</f>
        <v>0</v>
      </c>
      <c r="F14" s="372">
        <f t="shared" si="6"/>
        <v>0</v>
      </c>
      <c r="G14" s="372">
        <f t="shared" si="6"/>
        <v>0</v>
      </c>
      <c r="H14" s="372">
        <f t="shared" si="6"/>
        <v>0</v>
      </c>
      <c r="I14" s="372">
        <f t="shared" si="6"/>
        <v>0</v>
      </c>
      <c r="J14" s="372">
        <f t="shared" si="6"/>
        <v>0</v>
      </c>
      <c r="K14" s="372">
        <f t="shared" si="6"/>
        <v>0</v>
      </c>
      <c r="L14" s="372">
        <f t="shared" si="6"/>
        <v>0</v>
      </c>
      <c r="M14" s="372">
        <f t="shared" si="6"/>
        <v>0</v>
      </c>
      <c r="N14" s="372">
        <f t="shared" si="6"/>
        <v>0</v>
      </c>
      <c r="O14" s="372">
        <f t="shared" si="6"/>
        <v>0</v>
      </c>
      <c r="P14" s="372">
        <f t="shared" si="6"/>
        <v>0</v>
      </c>
    </row>
    <row r="15" spans="1:16" ht="16.5">
      <c r="A15" s="26"/>
      <c r="B15" s="26"/>
      <c r="C15" s="40"/>
      <c r="D15" s="121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</row>
    <row r="16" spans="1:16" ht="18.600000000000001" customHeight="1">
      <c r="A16" s="26"/>
      <c r="B16" s="218" t="s">
        <v>417</v>
      </c>
      <c r="C16" s="95" t="s">
        <v>177</v>
      </c>
      <c r="D16" s="372">
        <f>D18+D22</f>
        <v>0</v>
      </c>
      <c r="E16" s="372">
        <f t="shared" ref="E16:P16" si="7">E18+E22</f>
        <v>0</v>
      </c>
      <c r="F16" s="372">
        <f t="shared" si="7"/>
        <v>0</v>
      </c>
      <c r="G16" s="372">
        <f t="shared" si="7"/>
        <v>0</v>
      </c>
      <c r="H16" s="372">
        <f t="shared" si="7"/>
        <v>0</v>
      </c>
      <c r="I16" s="372">
        <f t="shared" si="7"/>
        <v>0</v>
      </c>
      <c r="J16" s="372">
        <f t="shared" si="7"/>
        <v>0</v>
      </c>
      <c r="K16" s="372">
        <f t="shared" si="7"/>
        <v>0</v>
      </c>
      <c r="L16" s="372">
        <f t="shared" si="7"/>
        <v>0</v>
      </c>
      <c r="M16" s="372">
        <f t="shared" si="7"/>
        <v>0</v>
      </c>
      <c r="N16" s="372">
        <f t="shared" si="7"/>
        <v>0</v>
      </c>
      <c r="O16" s="372">
        <f t="shared" si="7"/>
        <v>0</v>
      </c>
      <c r="P16" s="372">
        <f t="shared" si="7"/>
        <v>0</v>
      </c>
    </row>
    <row r="17" spans="1:18" ht="17.25">
      <c r="A17" s="26"/>
      <c r="B17" s="61"/>
      <c r="C17" s="82"/>
      <c r="D17" s="375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</row>
    <row r="18" spans="1:18" ht="17.25">
      <c r="A18" s="26"/>
      <c r="B18" s="26"/>
      <c r="C18" s="113" t="s">
        <v>277</v>
      </c>
      <c r="D18" s="372">
        <f>D19+D20</f>
        <v>0</v>
      </c>
      <c r="E18" s="372">
        <f t="shared" ref="E18:P18" si="8">E19+E20</f>
        <v>0</v>
      </c>
      <c r="F18" s="372">
        <f t="shared" si="8"/>
        <v>0</v>
      </c>
      <c r="G18" s="372">
        <f t="shared" si="8"/>
        <v>0</v>
      </c>
      <c r="H18" s="372">
        <f t="shared" si="8"/>
        <v>0</v>
      </c>
      <c r="I18" s="372">
        <f t="shared" si="8"/>
        <v>0</v>
      </c>
      <c r="J18" s="372">
        <f t="shared" si="8"/>
        <v>0</v>
      </c>
      <c r="K18" s="372">
        <f t="shared" si="8"/>
        <v>0</v>
      </c>
      <c r="L18" s="372">
        <f t="shared" si="8"/>
        <v>0</v>
      </c>
      <c r="M18" s="372">
        <f t="shared" si="8"/>
        <v>0</v>
      </c>
      <c r="N18" s="372">
        <f t="shared" si="8"/>
        <v>0</v>
      </c>
      <c r="O18" s="372">
        <f t="shared" si="8"/>
        <v>0</v>
      </c>
      <c r="P18" s="372">
        <f t="shared" si="8"/>
        <v>0</v>
      </c>
    </row>
    <row r="19" spans="1:18" ht="16.5">
      <c r="A19" s="26"/>
      <c r="B19" s="26"/>
      <c r="C19" s="112" t="s">
        <v>26</v>
      </c>
      <c r="D19" s="372">
        <f>SUM(E19:P19)</f>
        <v>0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  <c r="J19" s="119">
        <v>0</v>
      </c>
      <c r="K19" s="119">
        <v>0</v>
      </c>
      <c r="L19" s="119">
        <v>0</v>
      </c>
      <c r="M19" s="119">
        <v>0</v>
      </c>
      <c r="N19" s="119">
        <v>0</v>
      </c>
      <c r="O19" s="119">
        <v>0</v>
      </c>
      <c r="P19" s="119">
        <v>0</v>
      </c>
    </row>
    <row r="20" spans="1:18" ht="16.5">
      <c r="A20" s="26"/>
      <c r="B20" s="26"/>
      <c r="C20" s="112" t="s">
        <v>27</v>
      </c>
      <c r="D20" s="372">
        <f>SUM(E20:P20)</f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0</v>
      </c>
      <c r="L20" s="119">
        <v>0</v>
      </c>
      <c r="M20" s="119">
        <v>0</v>
      </c>
      <c r="N20" s="119">
        <v>0</v>
      </c>
      <c r="O20" s="119">
        <v>0</v>
      </c>
      <c r="P20" s="119">
        <v>0</v>
      </c>
    </row>
    <row r="21" spans="1:18" ht="16.5">
      <c r="A21" s="26"/>
      <c r="B21" s="26"/>
      <c r="C21" s="45"/>
      <c r="D21" s="121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R21" t="s">
        <v>279</v>
      </c>
    </row>
    <row r="22" spans="1:18" ht="17.25">
      <c r="A22" s="26"/>
      <c r="B22" s="26"/>
      <c r="C22" s="113" t="s">
        <v>278</v>
      </c>
      <c r="D22" s="372">
        <f>D23+D24</f>
        <v>0</v>
      </c>
      <c r="E22" s="372">
        <f t="shared" ref="E22:P22" si="9">E23+E24</f>
        <v>0</v>
      </c>
      <c r="F22" s="372">
        <f t="shared" si="9"/>
        <v>0</v>
      </c>
      <c r="G22" s="372">
        <f t="shared" si="9"/>
        <v>0</v>
      </c>
      <c r="H22" s="372">
        <f t="shared" si="9"/>
        <v>0</v>
      </c>
      <c r="I22" s="372">
        <f t="shared" si="9"/>
        <v>0</v>
      </c>
      <c r="J22" s="372">
        <f t="shared" si="9"/>
        <v>0</v>
      </c>
      <c r="K22" s="372">
        <f t="shared" si="9"/>
        <v>0</v>
      </c>
      <c r="L22" s="372">
        <f t="shared" si="9"/>
        <v>0</v>
      </c>
      <c r="M22" s="372">
        <f t="shared" si="9"/>
        <v>0</v>
      </c>
      <c r="N22" s="372">
        <f t="shared" si="9"/>
        <v>0</v>
      </c>
      <c r="O22" s="372">
        <f t="shared" si="9"/>
        <v>0</v>
      </c>
      <c r="P22" s="372">
        <f t="shared" si="9"/>
        <v>0</v>
      </c>
      <c r="R22" t="s">
        <v>280</v>
      </c>
    </row>
    <row r="23" spans="1:18" ht="16.5">
      <c r="A23" s="26"/>
      <c r="B23" s="26"/>
      <c r="C23" s="112" t="s">
        <v>28</v>
      </c>
      <c r="D23" s="372">
        <f>SUM(E23:P23)</f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R23" t="s">
        <v>281</v>
      </c>
    </row>
    <row r="24" spans="1:18" ht="16.5">
      <c r="A24" s="26"/>
      <c r="B24" s="26"/>
      <c r="C24" s="112" t="s">
        <v>29</v>
      </c>
      <c r="D24" s="372">
        <f>SUM(E24:P24)</f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19">
        <v>0</v>
      </c>
      <c r="K24" s="119">
        <v>0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</row>
    <row r="25" spans="1:18" ht="17.25">
      <c r="A25" s="26"/>
      <c r="B25" s="26"/>
      <c r="C25" s="40"/>
      <c r="D25" s="37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R25" t="s">
        <v>282</v>
      </c>
    </row>
    <row r="26" spans="1:18" ht="17.25">
      <c r="A26" s="26"/>
      <c r="B26" s="82" t="s">
        <v>408</v>
      </c>
      <c r="C26" s="257" t="s">
        <v>177</v>
      </c>
      <c r="D26" s="372">
        <f>D28+D32</f>
        <v>0</v>
      </c>
      <c r="E26" s="372">
        <f t="shared" ref="E26:P26" si="10">E28+E32</f>
        <v>0</v>
      </c>
      <c r="F26" s="372">
        <f t="shared" si="10"/>
        <v>0</v>
      </c>
      <c r="G26" s="372">
        <f t="shared" si="10"/>
        <v>0</v>
      </c>
      <c r="H26" s="372">
        <f t="shared" si="10"/>
        <v>0</v>
      </c>
      <c r="I26" s="372">
        <f t="shared" si="10"/>
        <v>0</v>
      </c>
      <c r="J26" s="372">
        <f t="shared" si="10"/>
        <v>0</v>
      </c>
      <c r="K26" s="372">
        <f t="shared" si="10"/>
        <v>0</v>
      </c>
      <c r="L26" s="372">
        <f t="shared" si="10"/>
        <v>0</v>
      </c>
      <c r="M26" s="372">
        <f t="shared" si="10"/>
        <v>0</v>
      </c>
      <c r="N26" s="372">
        <f t="shared" si="10"/>
        <v>0</v>
      </c>
      <c r="O26" s="372">
        <f t="shared" si="10"/>
        <v>0</v>
      </c>
      <c r="P26" s="372">
        <f t="shared" si="10"/>
        <v>0</v>
      </c>
    </row>
    <row r="27" spans="1:18" ht="17.25">
      <c r="A27" s="26"/>
      <c r="B27" s="61"/>
      <c r="C27" s="82"/>
      <c r="D27" s="375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</row>
    <row r="28" spans="1:18" ht="17.25">
      <c r="A28" s="26"/>
      <c r="B28" s="26"/>
      <c r="C28" s="113" t="s">
        <v>277</v>
      </c>
      <c r="D28" s="372">
        <f>D29+D30</f>
        <v>0</v>
      </c>
      <c r="E28" s="372">
        <f t="shared" ref="E28:P28" si="11">E29+E30</f>
        <v>0</v>
      </c>
      <c r="F28" s="372">
        <f t="shared" si="11"/>
        <v>0</v>
      </c>
      <c r="G28" s="372">
        <f t="shared" si="11"/>
        <v>0</v>
      </c>
      <c r="H28" s="372">
        <f t="shared" si="11"/>
        <v>0</v>
      </c>
      <c r="I28" s="372">
        <f t="shared" si="11"/>
        <v>0</v>
      </c>
      <c r="J28" s="372">
        <f t="shared" si="11"/>
        <v>0</v>
      </c>
      <c r="K28" s="372">
        <f t="shared" si="11"/>
        <v>0</v>
      </c>
      <c r="L28" s="372">
        <f t="shared" si="11"/>
        <v>0</v>
      </c>
      <c r="M28" s="372">
        <f t="shared" si="11"/>
        <v>0</v>
      </c>
      <c r="N28" s="372">
        <f t="shared" si="11"/>
        <v>0</v>
      </c>
      <c r="O28" s="372">
        <f t="shared" si="11"/>
        <v>0</v>
      </c>
      <c r="P28" s="372">
        <f t="shared" si="11"/>
        <v>0</v>
      </c>
    </row>
    <row r="29" spans="1:18" ht="16.5">
      <c r="A29" s="26"/>
      <c r="B29" s="26"/>
      <c r="C29" s="112" t="s">
        <v>26</v>
      </c>
      <c r="D29" s="372">
        <f>SUM(E29:P29)</f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</row>
    <row r="30" spans="1:18" ht="16.5">
      <c r="A30" s="26"/>
      <c r="B30" s="26"/>
      <c r="C30" s="112" t="s">
        <v>27</v>
      </c>
      <c r="D30" s="372">
        <f>SUM(E30:P30)</f>
        <v>0</v>
      </c>
      <c r="E30" s="119">
        <v>0</v>
      </c>
      <c r="F30" s="119">
        <v>0</v>
      </c>
      <c r="G30" s="119">
        <v>0</v>
      </c>
      <c r="H30" s="119">
        <v>0</v>
      </c>
      <c r="I30" s="119">
        <v>0</v>
      </c>
      <c r="J30" s="119">
        <v>0</v>
      </c>
      <c r="K30" s="119">
        <v>0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</row>
    <row r="31" spans="1:18" ht="16.5">
      <c r="A31" s="26"/>
      <c r="B31" s="26"/>
      <c r="C31" s="45"/>
      <c r="D31" s="121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</row>
    <row r="32" spans="1:18" ht="17.25">
      <c r="A32" s="26"/>
      <c r="B32" s="26"/>
      <c r="C32" s="113" t="s">
        <v>278</v>
      </c>
      <c r="D32" s="372">
        <f>D33+D34</f>
        <v>0</v>
      </c>
      <c r="E32" s="372">
        <f t="shared" ref="E32:P32" si="12">E33+E34</f>
        <v>0</v>
      </c>
      <c r="F32" s="372">
        <f t="shared" si="12"/>
        <v>0</v>
      </c>
      <c r="G32" s="372">
        <f t="shared" si="12"/>
        <v>0</v>
      </c>
      <c r="H32" s="372">
        <f t="shared" si="12"/>
        <v>0</v>
      </c>
      <c r="I32" s="372">
        <f t="shared" si="12"/>
        <v>0</v>
      </c>
      <c r="J32" s="372">
        <f t="shared" si="12"/>
        <v>0</v>
      </c>
      <c r="K32" s="372">
        <f t="shared" si="12"/>
        <v>0</v>
      </c>
      <c r="L32" s="372">
        <f t="shared" si="12"/>
        <v>0</v>
      </c>
      <c r="M32" s="372">
        <f t="shared" si="12"/>
        <v>0</v>
      </c>
      <c r="N32" s="372">
        <f t="shared" si="12"/>
        <v>0</v>
      </c>
      <c r="O32" s="372">
        <f t="shared" si="12"/>
        <v>0</v>
      </c>
      <c r="P32" s="372">
        <f t="shared" si="12"/>
        <v>0</v>
      </c>
      <c r="Q32" s="377"/>
    </row>
    <row r="33" spans="1:16" ht="16.5">
      <c r="A33" s="26"/>
      <c r="B33" s="26"/>
      <c r="C33" s="112" t="s">
        <v>28</v>
      </c>
      <c r="D33" s="372">
        <f>SUM(E33:P33)</f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</row>
    <row r="34" spans="1:16" ht="16.5">
      <c r="A34" s="26"/>
      <c r="B34" s="26"/>
      <c r="C34" s="112" t="s">
        <v>29</v>
      </c>
      <c r="D34" s="372">
        <f>SUM(E34:P34)</f>
        <v>0</v>
      </c>
      <c r="E34" s="119">
        <v>0</v>
      </c>
      <c r="F34" s="119">
        <v>0</v>
      </c>
      <c r="G34" s="119">
        <v>0</v>
      </c>
      <c r="H34" s="119">
        <v>0</v>
      </c>
      <c r="I34" s="119">
        <v>0</v>
      </c>
      <c r="J34" s="119">
        <v>0</v>
      </c>
      <c r="K34" s="119">
        <v>0</v>
      </c>
      <c r="L34" s="119">
        <v>0</v>
      </c>
      <c r="M34" s="119">
        <v>0</v>
      </c>
      <c r="N34" s="119">
        <v>0</v>
      </c>
      <c r="O34" s="119">
        <v>0</v>
      </c>
      <c r="P34" s="119">
        <v>0</v>
      </c>
    </row>
    <row r="35" spans="1:16" ht="16.5">
      <c r="A35" s="26"/>
      <c r="B35" s="26"/>
      <c r="C35" s="40"/>
      <c r="D35" s="121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</row>
    <row r="36" spans="1:16" ht="32.450000000000003" customHeight="1">
      <c r="A36" s="26"/>
      <c r="B36" s="218" t="s">
        <v>181</v>
      </c>
      <c r="C36" s="218" t="s">
        <v>177</v>
      </c>
      <c r="D36" s="372">
        <f>D38+D42</f>
        <v>0</v>
      </c>
      <c r="E36" s="372">
        <f t="shared" ref="E36:P36" si="13">E38+E42</f>
        <v>0</v>
      </c>
      <c r="F36" s="372">
        <f t="shared" si="13"/>
        <v>0</v>
      </c>
      <c r="G36" s="372">
        <f t="shared" si="13"/>
        <v>0</v>
      </c>
      <c r="H36" s="372">
        <f t="shared" si="13"/>
        <v>0</v>
      </c>
      <c r="I36" s="372">
        <f t="shared" si="13"/>
        <v>0</v>
      </c>
      <c r="J36" s="372">
        <f t="shared" si="13"/>
        <v>0</v>
      </c>
      <c r="K36" s="372">
        <f t="shared" si="13"/>
        <v>0</v>
      </c>
      <c r="L36" s="372">
        <f t="shared" si="13"/>
        <v>0</v>
      </c>
      <c r="M36" s="372">
        <f t="shared" si="13"/>
        <v>0</v>
      </c>
      <c r="N36" s="372">
        <f t="shared" si="13"/>
        <v>0</v>
      </c>
      <c r="O36" s="372">
        <f t="shared" si="13"/>
        <v>0</v>
      </c>
      <c r="P36" s="372">
        <f t="shared" si="13"/>
        <v>0</v>
      </c>
    </row>
    <row r="37" spans="1:16" ht="14.25">
      <c r="A37" s="26"/>
      <c r="B37" s="61"/>
      <c r="C37" s="61"/>
      <c r="D37" s="375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</row>
    <row r="38" spans="1:16" ht="17.25">
      <c r="A38" s="26"/>
      <c r="B38" s="26"/>
      <c r="C38" s="113" t="s">
        <v>277</v>
      </c>
      <c r="D38" s="372">
        <f>D39+D40</f>
        <v>0</v>
      </c>
      <c r="E38" s="372">
        <f t="shared" ref="E38:P38" si="14">E39+E40</f>
        <v>0</v>
      </c>
      <c r="F38" s="372">
        <f t="shared" si="14"/>
        <v>0</v>
      </c>
      <c r="G38" s="372">
        <f t="shared" si="14"/>
        <v>0</v>
      </c>
      <c r="H38" s="372">
        <f t="shared" si="14"/>
        <v>0</v>
      </c>
      <c r="I38" s="372">
        <f t="shared" si="14"/>
        <v>0</v>
      </c>
      <c r="J38" s="372">
        <f t="shared" si="14"/>
        <v>0</v>
      </c>
      <c r="K38" s="372">
        <f t="shared" si="14"/>
        <v>0</v>
      </c>
      <c r="L38" s="372">
        <f t="shared" si="14"/>
        <v>0</v>
      </c>
      <c r="M38" s="372">
        <f t="shared" si="14"/>
        <v>0</v>
      </c>
      <c r="N38" s="372">
        <f t="shared" si="14"/>
        <v>0</v>
      </c>
      <c r="O38" s="372">
        <f t="shared" si="14"/>
        <v>0</v>
      </c>
      <c r="P38" s="372">
        <f t="shared" si="14"/>
        <v>0</v>
      </c>
    </row>
    <row r="39" spans="1:16" ht="16.5">
      <c r="A39" s="26"/>
      <c r="B39" s="26"/>
      <c r="C39" s="112" t="s">
        <v>26</v>
      </c>
      <c r="D39" s="372">
        <f>SUM(E39:P39)</f>
        <v>0</v>
      </c>
      <c r="E39" s="119">
        <v>0</v>
      </c>
      <c r="F39" s="119">
        <v>0</v>
      </c>
      <c r="G39" s="119">
        <v>0</v>
      </c>
      <c r="H39" s="119">
        <v>0</v>
      </c>
      <c r="I39" s="119">
        <v>0</v>
      </c>
      <c r="J39" s="119">
        <v>0</v>
      </c>
      <c r="K39" s="119">
        <v>0</v>
      </c>
      <c r="L39" s="119">
        <v>0</v>
      </c>
      <c r="M39" s="119">
        <v>0</v>
      </c>
      <c r="N39" s="119">
        <v>0</v>
      </c>
      <c r="O39" s="119">
        <v>0</v>
      </c>
      <c r="P39" s="119">
        <v>0</v>
      </c>
    </row>
    <row r="40" spans="1:16" ht="16.5">
      <c r="A40" s="26"/>
      <c r="B40" s="26"/>
      <c r="C40" s="112" t="s">
        <v>27</v>
      </c>
      <c r="D40" s="372">
        <f>SUM(E40:P40)</f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0</v>
      </c>
      <c r="O40" s="119">
        <v>0</v>
      </c>
      <c r="P40" s="119">
        <v>0</v>
      </c>
    </row>
    <row r="41" spans="1:16" ht="16.5">
      <c r="A41" s="26"/>
      <c r="B41" s="26"/>
      <c r="C41" s="45"/>
      <c r="D41" s="121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</row>
    <row r="42" spans="1:16" ht="17.25">
      <c r="A42" s="26"/>
      <c r="B42" s="26"/>
      <c r="C42" s="118" t="s">
        <v>278</v>
      </c>
      <c r="D42" s="372">
        <f>D43+D44</f>
        <v>0</v>
      </c>
      <c r="E42" s="372">
        <f t="shared" ref="E42:P42" si="15">E43+E44</f>
        <v>0</v>
      </c>
      <c r="F42" s="372">
        <f t="shared" si="15"/>
        <v>0</v>
      </c>
      <c r="G42" s="372">
        <f t="shared" si="15"/>
        <v>0</v>
      </c>
      <c r="H42" s="372">
        <f t="shared" si="15"/>
        <v>0</v>
      </c>
      <c r="I42" s="372">
        <f t="shared" si="15"/>
        <v>0</v>
      </c>
      <c r="J42" s="372">
        <f t="shared" si="15"/>
        <v>0</v>
      </c>
      <c r="K42" s="372">
        <f t="shared" si="15"/>
        <v>0</v>
      </c>
      <c r="L42" s="372">
        <f t="shared" si="15"/>
        <v>0</v>
      </c>
      <c r="M42" s="372">
        <f t="shared" si="15"/>
        <v>0</v>
      </c>
      <c r="N42" s="372">
        <f t="shared" si="15"/>
        <v>0</v>
      </c>
      <c r="O42" s="372">
        <f t="shared" si="15"/>
        <v>0</v>
      </c>
      <c r="P42" s="372">
        <f t="shared" si="15"/>
        <v>0</v>
      </c>
    </row>
    <row r="43" spans="1:16" ht="16.5">
      <c r="A43" s="26"/>
      <c r="B43" s="26"/>
      <c r="C43" s="112" t="s">
        <v>28</v>
      </c>
      <c r="D43" s="372">
        <f>SUM(E43:P43)</f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</row>
    <row r="44" spans="1:16" ht="16.5">
      <c r="A44" s="26"/>
      <c r="B44" s="26"/>
      <c r="C44" s="112" t="s">
        <v>29</v>
      </c>
      <c r="D44" s="372">
        <f>SUM(E44:P44)</f>
        <v>0</v>
      </c>
      <c r="E44" s="119">
        <v>0</v>
      </c>
      <c r="F44" s="119">
        <v>0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>
        <v>0</v>
      </c>
      <c r="M44" s="119">
        <v>0</v>
      </c>
      <c r="N44" s="119">
        <v>0</v>
      </c>
      <c r="O44" s="119">
        <v>0</v>
      </c>
      <c r="P44" s="119">
        <v>0</v>
      </c>
    </row>
  </sheetData>
  <mergeCells count="3">
    <mergeCell ref="B1:D1"/>
    <mergeCell ref="E1:P1"/>
    <mergeCell ref="D2:D3"/>
  </mergeCells>
  <pageMargins left="0.74803149606299213" right="0.74803149606299213" top="0.98425196850393704" bottom="0.98425196850393704" header="0.51181102362204722" footer="0.51181102362204722"/>
  <pageSetup paperSize="8" scale="56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W41"/>
  <sheetViews>
    <sheetView showGridLines="0" view="pageBreakPreview" zoomScale="90" zoomScaleNormal="100" zoomScaleSheetLayoutView="90" workbookViewId="0">
      <pane xSplit="4" ySplit="4" topLeftCell="E5" activePane="bottomRight" state="frozen"/>
      <selection pane="topRight" activeCell="F25" sqref="F25:H25"/>
      <selection pane="bottomLeft" activeCell="F25" sqref="F25:H25"/>
      <selection pane="bottomRight" activeCell="L11" sqref="L11"/>
    </sheetView>
  </sheetViews>
  <sheetFormatPr defaultRowHeight="12.75"/>
  <cols>
    <col min="1" max="1" width="2.85546875" customWidth="1"/>
    <col min="2" max="2" width="29.85546875" customWidth="1"/>
    <col min="3" max="3" width="68.28515625" customWidth="1"/>
    <col min="4" max="4" width="16.42578125" customWidth="1"/>
    <col min="5" max="5" width="2.85546875" customWidth="1"/>
    <col min="6" max="9" width="16.42578125" style="3" hidden="1" customWidth="1"/>
    <col min="10" max="10" width="18.85546875" style="3" bestFit="1" customWidth="1"/>
    <col min="11" max="12" width="21.5703125" style="3" bestFit="1" customWidth="1"/>
    <col min="13" max="13" width="16.42578125" style="3" customWidth="1"/>
    <col min="14" max="14" width="17.140625" style="3" bestFit="1" customWidth="1"/>
    <col min="15" max="15" width="18.140625" style="3" bestFit="1" customWidth="1"/>
    <col min="16" max="17" width="18.85546875" style="3" bestFit="1" customWidth="1"/>
    <col min="18" max="20" width="18.85546875" bestFit="1" customWidth="1"/>
    <col min="21" max="21" width="15.85546875" bestFit="1" customWidth="1"/>
    <col min="23" max="23" width="0" hidden="1" customWidth="1"/>
  </cols>
  <sheetData>
    <row r="1" spans="1:23" ht="40.5">
      <c r="A1" s="349" t="s">
        <v>285</v>
      </c>
      <c r="B1" s="349"/>
      <c r="C1" s="349"/>
      <c r="D1" s="349"/>
      <c r="E1" s="88"/>
      <c r="F1" s="88"/>
      <c r="G1" s="88"/>
      <c r="H1" s="88"/>
      <c r="I1" s="88"/>
      <c r="J1" s="337" t="s">
        <v>268</v>
      </c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48"/>
      <c r="V1" s="56"/>
    </row>
    <row r="2" spans="1:23" ht="40.5">
      <c r="A2" s="350" t="s">
        <v>286</v>
      </c>
      <c r="B2" s="350"/>
      <c r="C2" s="351"/>
      <c r="D2" s="339" t="s">
        <v>25</v>
      </c>
      <c r="E2" s="26"/>
      <c r="F2" s="91" t="s">
        <v>283</v>
      </c>
      <c r="G2" s="91" t="s">
        <v>287</v>
      </c>
      <c r="H2" s="91" t="s">
        <v>288</v>
      </c>
      <c r="I2" s="91" t="s">
        <v>289</v>
      </c>
      <c r="J2" s="97" t="s">
        <v>269</v>
      </c>
      <c r="K2" s="97" t="s">
        <v>270</v>
      </c>
      <c r="L2" s="97" t="s">
        <v>167</v>
      </c>
      <c r="M2" s="97" t="s">
        <v>168</v>
      </c>
      <c r="N2" s="97" t="s">
        <v>223</v>
      </c>
      <c r="O2" s="97" t="s">
        <v>224</v>
      </c>
      <c r="P2" s="97" t="s">
        <v>225</v>
      </c>
      <c r="Q2" s="97" t="s">
        <v>271</v>
      </c>
      <c r="R2" s="97" t="s">
        <v>272</v>
      </c>
      <c r="S2" s="97" t="s">
        <v>226</v>
      </c>
      <c r="T2" s="97" t="s">
        <v>227</v>
      </c>
      <c r="U2" s="97" t="s">
        <v>228</v>
      </c>
      <c r="V2" s="81"/>
    </row>
    <row r="3" spans="1:23" ht="17.25">
      <c r="A3" s="26"/>
      <c r="B3" s="66"/>
      <c r="C3" s="26"/>
      <c r="D3" s="340"/>
      <c r="E3" s="26"/>
      <c r="F3" s="91"/>
      <c r="G3" s="91" t="s">
        <v>290</v>
      </c>
      <c r="H3" s="91" t="s">
        <v>291</v>
      </c>
      <c r="I3" s="91" t="s">
        <v>284</v>
      </c>
      <c r="J3" s="94" t="s">
        <v>273</v>
      </c>
      <c r="K3" s="94" t="s">
        <v>171</v>
      </c>
      <c r="L3" s="94" t="s">
        <v>172</v>
      </c>
      <c r="M3" s="94" t="s">
        <v>173</v>
      </c>
      <c r="N3" s="94" t="s">
        <v>274</v>
      </c>
      <c r="O3" s="94" t="s">
        <v>231</v>
      </c>
      <c r="P3" s="94" t="s">
        <v>275</v>
      </c>
      <c r="Q3" s="94" t="s">
        <v>276</v>
      </c>
      <c r="R3" s="94" t="s">
        <v>232</v>
      </c>
      <c r="S3" s="94" t="s">
        <v>233</v>
      </c>
      <c r="T3" s="94" t="s">
        <v>234</v>
      </c>
      <c r="U3" s="94" t="s">
        <v>235</v>
      </c>
      <c r="V3" s="81"/>
    </row>
    <row r="4" spans="1:23" ht="17.25">
      <c r="A4" s="26"/>
      <c r="B4" s="26"/>
      <c r="C4" s="26"/>
      <c r="D4" s="92" t="s">
        <v>292</v>
      </c>
      <c r="E4" s="26"/>
      <c r="F4" s="91" t="s">
        <v>292</v>
      </c>
      <c r="G4" s="91" t="s">
        <v>292</v>
      </c>
      <c r="H4" s="91" t="s">
        <v>292</v>
      </c>
      <c r="I4" s="91" t="s">
        <v>292</v>
      </c>
      <c r="J4" s="92" t="s">
        <v>292</v>
      </c>
      <c r="K4" s="92" t="s">
        <v>292</v>
      </c>
      <c r="L4" s="92" t="s">
        <v>292</v>
      </c>
      <c r="M4" s="92" t="s">
        <v>292</v>
      </c>
      <c r="N4" s="92" t="s">
        <v>292</v>
      </c>
      <c r="O4" s="92" t="s">
        <v>292</v>
      </c>
      <c r="P4" s="92" t="s">
        <v>292</v>
      </c>
      <c r="Q4" s="92" t="s">
        <v>292</v>
      </c>
      <c r="R4" s="92" t="s">
        <v>292</v>
      </c>
      <c r="S4" s="92" t="s">
        <v>292</v>
      </c>
      <c r="T4" s="92" t="s">
        <v>292</v>
      </c>
      <c r="U4" s="92" t="s">
        <v>292</v>
      </c>
      <c r="V4" s="81"/>
    </row>
    <row r="5" spans="1:23" ht="14.25">
      <c r="A5" s="26"/>
      <c r="B5" s="26"/>
      <c r="C5" s="26"/>
      <c r="D5" s="26"/>
      <c r="E5" s="26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26"/>
      <c r="S5" s="64"/>
      <c r="T5" s="26"/>
      <c r="U5" s="64"/>
      <c r="V5" s="56"/>
    </row>
    <row r="6" spans="1:23" ht="17.25">
      <c r="A6" s="26"/>
      <c r="B6" s="257" t="s">
        <v>293</v>
      </c>
      <c r="C6" s="82"/>
      <c r="D6" s="69">
        <f>IFERROR((D8*'New Issues - Face Value'!D18+D12*'New Issues - Face Value'!D22)/'New Issues - Face Value'!D16,0)</f>
        <v>0</v>
      </c>
      <c r="E6" s="123"/>
      <c r="F6" s="83"/>
      <c r="G6" s="83"/>
      <c r="H6" s="83"/>
      <c r="I6" s="83"/>
      <c r="J6" s="69">
        <f>IFERROR((J8*'New Issues - Face Value'!E18+J12*'New Issues - Face Value'!E22)/'New Issues - Face Value'!E16,0)</f>
        <v>0</v>
      </c>
      <c r="K6" s="69">
        <f>IFERROR((K8*'New Issues - Face Value'!F18+K12*'New Issues - Face Value'!F22)/'New Issues - Face Value'!F16,0)</f>
        <v>0</v>
      </c>
      <c r="L6" s="69">
        <f>IFERROR((L8*'New Issues - Face Value'!G18+L12*'New Issues - Face Value'!G22)/'New Issues - Face Value'!G16,0)</f>
        <v>0</v>
      </c>
      <c r="M6" s="69">
        <f>IFERROR((M8*'New Issues - Face Value'!H18+M12*'New Issues - Face Value'!H22)/'New Issues - Face Value'!H16,0)</f>
        <v>0</v>
      </c>
      <c r="N6" s="69">
        <f>IFERROR((N8*'New Issues - Face Value'!I18+N12*'New Issues - Face Value'!I22)/'New Issues - Face Value'!I16,0)</f>
        <v>0</v>
      </c>
      <c r="O6" s="69">
        <f>IFERROR((O8*'New Issues - Face Value'!J18+O12*'New Issues - Face Value'!J22)/'New Issues - Face Value'!J16,0)</f>
        <v>0</v>
      </c>
      <c r="P6" s="69">
        <f>IFERROR((P8*'New Issues - Face Value'!K18+P12*'New Issues - Face Value'!K22)/'New Issues - Face Value'!K16,0)</f>
        <v>0</v>
      </c>
      <c r="Q6" s="69">
        <f>IFERROR((Q8*'New Issues - Face Value'!L18+Q12*'New Issues - Face Value'!L22)/'New Issues - Face Value'!L16,0)</f>
        <v>0</v>
      </c>
      <c r="R6" s="69">
        <f>IFERROR((R8*'New Issues - Face Value'!M18+R12*'New Issues - Face Value'!M22)/'New Issues - Face Value'!M16,0)</f>
        <v>0</v>
      </c>
      <c r="S6" s="69">
        <f>IFERROR((S8*'New Issues - Face Value'!N18+S12*'New Issues - Face Value'!N22)/'New Issues - Face Value'!N16,0)</f>
        <v>0</v>
      </c>
      <c r="T6" s="69">
        <f>IFERROR((T8*'New Issues - Face Value'!O18+T12*'New Issues - Face Value'!O22)/'New Issues - Face Value'!O16,0)</f>
        <v>0</v>
      </c>
      <c r="U6" s="69">
        <f>IFERROR((U8*'New Issues - Face Value'!P18+U12*'New Issues - Face Value'!P22)/'New Issues - Face Value'!P16,0)</f>
        <v>0</v>
      </c>
      <c r="V6" s="56"/>
    </row>
    <row r="7" spans="1:23" ht="17.25">
      <c r="A7" s="26"/>
      <c r="B7" s="30"/>
      <c r="C7" s="82"/>
      <c r="D7" s="124"/>
      <c r="E7" s="123"/>
      <c r="F7" s="64"/>
      <c r="G7" s="64"/>
      <c r="H7" s="64"/>
      <c r="I7" s="64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56"/>
    </row>
    <row r="8" spans="1:23" ht="17.25">
      <c r="A8" s="26"/>
      <c r="B8" s="26"/>
      <c r="C8" s="113" t="s">
        <v>277</v>
      </c>
      <c r="D8" s="69">
        <f>IFERROR((D9*'New Issues - Face Value'!D19+D10*'New Issues - Face Value'!D20)/'New Issues - Face Value'!D18,0)</f>
        <v>0</v>
      </c>
      <c r="E8" s="123"/>
      <c r="F8" s="83"/>
      <c r="G8" s="83"/>
      <c r="H8" s="83"/>
      <c r="I8" s="83"/>
      <c r="J8" s="69">
        <f>IFERROR((J9*'New Issues - Face Value'!E19+J10*'New Issues - Face Value'!E20)/'New Issues - Face Value'!E18,0)</f>
        <v>0</v>
      </c>
      <c r="K8" s="69">
        <f>IFERROR((K9*'New Issues - Face Value'!F19+K10*'New Issues - Face Value'!F20)/'New Issues - Face Value'!F18,0)</f>
        <v>0</v>
      </c>
      <c r="L8" s="69">
        <f>IFERROR((L9*'New Issues - Face Value'!G19+L10*'New Issues - Face Value'!G20)/'New Issues - Face Value'!G18,0)</f>
        <v>0</v>
      </c>
      <c r="M8" s="69">
        <f>IFERROR((M9*'New Issues - Face Value'!H19+M10*'New Issues - Face Value'!H20)/'New Issues - Face Value'!H18,0)</f>
        <v>0</v>
      </c>
      <c r="N8" s="69">
        <f>IFERROR((N9*'New Issues - Face Value'!I19+N10*'New Issues - Face Value'!I20)/'New Issues - Face Value'!I18,0)</f>
        <v>0</v>
      </c>
      <c r="O8" s="69">
        <f>IFERROR((O9*'New Issues - Face Value'!J19+O10*'New Issues - Face Value'!J20)/'New Issues - Face Value'!J18,0)</f>
        <v>0</v>
      </c>
      <c r="P8" s="69">
        <f>IFERROR((P9*'New Issues - Face Value'!K19+P10*'New Issues - Face Value'!K20)/'New Issues - Face Value'!K18,0)</f>
        <v>0</v>
      </c>
      <c r="Q8" s="69">
        <f>IFERROR((Q9*'New Issues - Face Value'!L19+Q10*'New Issues - Face Value'!L20)/'New Issues - Face Value'!L18,0)</f>
        <v>0</v>
      </c>
      <c r="R8" s="69">
        <f>IFERROR((R9*'New Issues - Face Value'!M19+R10*'New Issues - Face Value'!M20)/'New Issues - Face Value'!M18,0)</f>
        <v>0</v>
      </c>
      <c r="S8" s="69">
        <f>IFERROR((S9*'New Issues - Face Value'!N19+S10*'New Issues - Face Value'!N20)/'New Issues - Face Value'!N18,0)</f>
        <v>0</v>
      </c>
      <c r="T8" s="69">
        <f>IFERROR((T9*'New Issues - Face Value'!O19+T10*'New Issues - Face Value'!O20)/'New Issues - Face Value'!O18,0)</f>
        <v>0</v>
      </c>
      <c r="U8" s="69">
        <f>IFERROR((U9*'New Issues - Face Value'!P19+U10*'New Issues - Face Value'!P20)/'New Issues - Face Value'!P18,0)</f>
        <v>0</v>
      </c>
      <c r="V8" s="56"/>
    </row>
    <row r="9" spans="1:23" ht="16.5">
      <c r="A9" s="26"/>
      <c r="B9" s="26"/>
      <c r="C9" s="112" t="s">
        <v>26</v>
      </c>
      <c r="D9" s="69">
        <f>IFERROR((J9*'New Issues - Face Value'!E19+K9*'New Issues - Face Value'!F19+L9*'New Issues - Face Value'!G19+M9*'New Issues - Face Value'!H19+N9*'New Issues - Face Value'!I19+O9*'New Issues - Face Value'!J19+P9*'New Issues - Face Value'!K19+Q9*'New Issues - Face Value'!L19+R9*'New Issues - Face Value'!M19+S9*'New Issues - Face Value'!N19+T9*'New Issues - Face Value'!O19+U9*'New Issues - Face Value'!P19)/'New Issues - Face Value'!D19,0)</f>
        <v>0</v>
      </c>
      <c r="E9" s="64"/>
      <c r="F9" s="125"/>
      <c r="G9" s="125"/>
      <c r="H9" s="125"/>
      <c r="I9" s="96"/>
      <c r="J9" s="119">
        <v>0</v>
      </c>
      <c r="K9" s="119">
        <v>0</v>
      </c>
      <c r="L9" s="119">
        <v>0</v>
      </c>
      <c r="M9" s="119">
        <v>0</v>
      </c>
      <c r="N9" s="119">
        <v>0</v>
      </c>
      <c r="O9" s="119">
        <v>0</v>
      </c>
      <c r="P9" s="119">
        <v>0</v>
      </c>
      <c r="Q9" s="119">
        <v>0</v>
      </c>
      <c r="R9" s="119">
        <v>0</v>
      </c>
      <c r="S9" s="119">
        <v>0</v>
      </c>
      <c r="T9" s="119">
        <v>0</v>
      </c>
      <c r="U9" s="119">
        <v>0</v>
      </c>
      <c r="V9" s="56"/>
    </row>
    <row r="10" spans="1:23" ht="16.5">
      <c r="A10" s="26"/>
      <c r="B10" s="26"/>
      <c r="C10" s="112" t="s">
        <v>27</v>
      </c>
      <c r="D10" s="69">
        <f>IFERROR((J10*'New Issues - Face Value'!E20+K10*'New Issues - Face Value'!F20+L10*'New Issues - Face Value'!G20+M10*'New Issues - Face Value'!H20+N10*'New Issues - Face Value'!I20+O10*'New Issues - Face Value'!J20+P10*'New Issues - Face Value'!K20+Q10*'New Issues - Face Value'!L20+R10*'New Issues - Face Value'!M20+S10*'New Issues - Face Value'!N20+T10*'New Issues - Face Value'!O20+U10*'New Issues - Face Value'!P20)/'New Issues - Face Value'!D20,0)</f>
        <v>0</v>
      </c>
      <c r="E10" s="64"/>
      <c r="F10" s="125"/>
      <c r="G10" s="125"/>
      <c r="H10" s="125"/>
      <c r="I10" s="125"/>
      <c r="J10" s="119">
        <v>0</v>
      </c>
      <c r="K10" s="119">
        <v>0</v>
      </c>
      <c r="L10" s="119">
        <v>0</v>
      </c>
      <c r="M10" s="119">
        <v>0</v>
      </c>
      <c r="N10" s="119">
        <v>0</v>
      </c>
      <c r="O10" s="119">
        <v>0</v>
      </c>
      <c r="P10" s="119">
        <v>0</v>
      </c>
      <c r="Q10" s="119">
        <v>0</v>
      </c>
      <c r="R10" s="119">
        <v>0</v>
      </c>
      <c r="S10" s="119">
        <v>0</v>
      </c>
      <c r="T10" s="119">
        <v>0</v>
      </c>
      <c r="U10" s="119">
        <v>0</v>
      </c>
      <c r="V10" s="56"/>
      <c r="W10" t="s">
        <v>294</v>
      </c>
    </row>
    <row r="11" spans="1:23" ht="16.5">
      <c r="A11" s="26"/>
      <c r="B11" s="26"/>
      <c r="C11" s="45"/>
      <c r="D11" s="120"/>
      <c r="E11" s="64"/>
      <c r="F11" s="64"/>
      <c r="G11" s="64"/>
      <c r="H11" s="64"/>
      <c r="I11" s="64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56"/>
      <c r="W11" t="s">
        <v>282</v>
      </c>
    </row>
    <row r="12" spans="1:23" ht="17.25">
      <c r="A12" s="26"/>
      <c r="B12" s="26"/>
      <c r="C12" s="113" t="s">
        <v>278</v>
      </c>
      <c r="D12" s="69">
        <f>IFERROR((D13*'New Issues - Face Value'!D23+D14*'New Issues - Face Value'!D24)/'New Issues - Face Value'!D22,0)</f>
        <v>0</v>
      </c>
      <c r="E12" s="64"/>
      <c r="F12" s="83"/>
      <c r="G12" s="83"/>
      <c r="H12" s="83"/>
      <c r="I12" s="83"/>
      <c r="J12" s="69">
        <f>IFERROR((J13*'New Issues - Face Value'!E23+J14*'New Issues - Face Value'!E24)/'New Issues - Face Value'!E22,0)</f>
        <v>0</v>
      </c>
      <c r="K12" s="69">
        <f>IFERROR((K13*'New Issues - Face Value'!F23+K14*'New Issues - Face Value'!F24)/'New Issues - Face Value'!F22,0)</f>
        <v>0</v>
      </c>
      <c r="L12" s="69">
        <f>IFERROR((L13*'New Issues - Face Value'!G23+L14*'New Issues - Face Value'!G24)/'New Issues - Face Value'!G22,0)</f>
        <v>0</v>
      </c>
      <c r="M12" s="69">
        <f>IFERROR((M13*'New Issues - Face Value'!H23+M14*'New Issues - Face Value'!H24)/'New Issues - Face Value'!H22,0)</f>
        <v>0</v>
      </c>
      <c r="N12" s="69">
        <f>IFERROR((N13*'New Issues - Face Value'!I23+N14*'New Issues - Face Value'!I24)/'New Issues - Face Value'!I22,0)</f>
        <v>0</v>
      </c>
      <c r="O12" s="69">
        <f>IFERROR((O13*'New Issues - Face Value'!J23+O14*'New Issues - Face Value'!J24)/'New Issues - Face Value'!J22,0)</f>
        <v>0</v>
      </c>
      <c r="P12" s="69">
        <f>IFERROR((P13*'New Issues - Face Value'!K23+P14*'New Issues - Face Value'!K24)/'New Issues - Face Value'!K22,0)</f>
        <v>0</v>
      </c>
      <c r="Q12" s="69">
        <f>IFERROR((Q13*'New Issues - Face Value'!L23+Q14*'New Issues - Face Value'!L24)/'New Issues - Face Value'!L22,0)</f>
        <v>0</v>
      </c>
      <c r="R12" s="69">
        <f>IFERROR((R13*'New Issues - Face Value'!M23+R14*'New Issues - Face Value'!M24)/'New Issues - Face Value'!M22,0)</f>
        <v>0</v>
      </c>
      <c r="S12" s="69">
        <f>IFERROR((S13*'New Issues - Face Value'!N23+S14*'New Issues - Face Value'!N24)/'New Issues - Face Value'!N22,0)</f>
        <v>0</v>
      </c>
      <c r="T12" s="69">
        <f>IFERROR((T13*'New Issues - Face Value'!O23+T14*'New Issues - Face Value'!O24)/'New Issues - Face Value'!O22,0)</f>
        <v>0</v>
      </c>
      <c r="U12" s="69">
        <f>IFERROR((U13*'New Issues - Face Value'!P23+U14*'New Issues - Face Value'!P24)/'New Issues - Face Value'!P22,0)</f>
        <v>0</v>
      </c>
      <c r="V12" s="56"/>
    </row>
    <row r="13" spans="1:23" ht="16.5">
      <c r="A13" s="26"/>
      <c r="B13" s="26"/>
      <c r="C13" s="112" t="s">
        <v>28</v>
      </c>
      <c r="D13" s="69">
        <f>IFERROR((J13*'New Issues - Face Value'!E23+K13*'New Issues - Face Value'!F23+L13*'New Issues - Face Value'!G23+M13*'New Issues - Face Value'!H23+N13*'New Issues - Face Value'!I23+O13*'New Issues - Face Value'!J23+P13*'New Issues - Face Value'!K23+Q13*'New Issues - Face Value'!L23+R13*'New Issues - Face Value'!M23+S13*'New Issues - Face Value'!N23+T13*'New Issues - Face Value'!O23+U13*'New Issues - Face Value'!P23)/'New Issues - Face Value'!D23,0)</f>
        <v>0</v>
      </c>
      <c r="E13" s="64"/>
      <c r="F13" s="125"/>
      <c r="G13" s="125"/>
      <c r="H13" s="125"/>
      <c r="I13" s="125"/>
      <c r="J13" s="119">
        <v>0</v>
      </c>
      <c r="K13" s="119">
        <v>0</v>
      </c>
      <c r="L13" s="119">
        <v>0</v>
      </c>
      <c r="M13" s="119">
        <v>0</v>
      </c>
      <c r="N13" s="119">
        <v>0</v>
      </c>
      <c r="O13" s="119">
        <v>0</v>
      </c>
      <c r="P13" s="119">
        <v>0</v>
      </c>
      <c r="Q13" s="119">
        <v>0</v>
      </c>
      <c r="R13" s="119">
        <v>0</v>
      </c>
      <c r="S13" s="119">
        <v>0</v>
      </c>
      <c r="T13" s="119">
        <v>0</v>
      </c>
      <c r="U13" s="119">
        <v>0</v>
      </c>
      <c r="V13" s="56"/>
      <c r="W13" t="s">
        <v>279</v>
      </c>
    </row>
    <row r="14" spans="1:23" ht="16.5">
      <c r="A14" s="26"/>
      <c r="B14" s="26"/>
      <c r="C14" s="112" t="s">
        <v>29</v>
      </c>
      <c r="D14" s="69">
        <f>IFERROR((J14*'New Issues - Face Value'!E24+K14*'New Issues - Face Value'!F24+L14*'New Issues - Face Value'!G24+M14*'New Issues - Face Value'!H24+N14*'New Issues - Face Value'!I24+O14*'New Issues - Face Value'!J24+P14*'New Issues - Face Value'!K24+Q14*'New Issues - Face Value'!L24+R14*'New Issues - Face Value'!M24+S14*'New Issues - Face Value'!N24+T14*'New Issues - Face Value'!O24+U14*'New Issues - Face Value'!P24)/'New Issues - Face Value'!D24,0)</f>
        <v>0</v>
      </c>
      <c r="E14" s="64"/>
      <c r="F14" s="125"/>
      <c r="G14" s="125"/>
      <c r="H14" s="125"/>
      <c r="I14" s="125"/>
      <c r="J14" s="119">
        <v>0</v>
      </c>
      <c r="K14" s="119">
        <v>0</v>
      </c>
      <c r="L14" s="119">
        <v>0</v>
      </c>
      <c r="M14" s="119">
        <v>0</v>
      </c>
      <c r="N14" s="119">
        <v>0</v>
      </c>
      <c r="O14" s="119">
        <v>0</v>
      </c>
      <c r="P14" s="119">
        <v>0</v>
      </c>
      <c r="Q14" s="119">
        <v>0</v>
      </c>
      <c r="R14" s="119">
        <v>0</v>
      </c>
      <c r="S14" s="119">
        <v>0</v>
      </c>
      <c r="T14" s="119">
        <v>0</v>
      </c>
      <c r="U14" s="119">
        <v>0</v>
      </c>
      <c r="V14" s="56"/>
      <c r="W14" t="s">
        <v>280</v>
      </c>
    </row>
    <row r="15" spans="1:23" ht="17.25">
      <c r="A15" s="26"/>
      <c r="B15" s="26"/>
      <c r="C15" s="40"/>
      <c r="D15" s="126"/>
      <c r="E15" s="64"/>
      <c r="F15" s="127"/>
      <c r="G15" s="127"/>
      <c r="H15" s="127"/>
      <c r="I15" s="127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56"/>
      <c r="W15" t="s">
        <v>281</v>
      </c>
    </row>
    <row r="16" spans="1:23" ht="17.25">
      <c r="A16" s="26"/>
      <c r="B16" s="82" t="s">
        <v>408</v>
      </c>
      <c r="C16" s="82"/>
      <c r="D16" s="69">
        <f>IFERROR((D18*'New Issues - Face Value'!D28+D22*'New Issues - Face Value'!D32)/'New Issues - Face Value'!D26,0)</f>
        <v>0</v>
      </c>
      <c r="E16" s="123"/>
      <c r="F16" s="83"/>
      <c r="G16" s="83"/>
      <c r="H16" s="83"/>
      <c r="I16" s="83"/>
      <c r="J16" s="69">
        <f>IFERROR((J18*'New Issues - Face Value'!E28+J22*'New Issues - Face Value'!E32)/'New Issues - Face Value'!E26,0)</f>
        <v>0</v>
      </c>
      <c r="K16" s="69">
        <f>IFERROR((K18*'New Issues - Face Value'!F28+K22*'New Issues - Face Value'!F32)/'New Issues - Face Value'!F26,0)</f>
        <v>0</v>
      </c>
      <c r="L16" s="69">
        <f>IFERROR((L18*'New Issues - Face Value'!G28+L22*'New Issues - Face Value'!G32)/'New Issues - Face Value'!G26,0)</f>
        <v>0</v>
      </c>
      <c r="M16" s="69">
        <f>IFERROR((M18*'New Issues - Face Value'!H28+M22*'New Issues - Face Value'!H32)/'New Issues - Face Value'!H26,0)</f>
        <v>0</v>
      </c>
      <c r="N16" s="69">
        <f>IFERROR((N18*'New Issues - Face Value'!I28+N22*'New Issues - Face Value'!I32)/'New Issues - Face Value'!I26,0)</f>
        <v>0</v>
      </c>
      <c r="O16" s="69">
        <f>IFERROR((O18*'New Issues - Face Value'!J28+O22*'New Issues - Face Value'!J32)/'New Issues - Face Value'!J26,0)</f>
        <v>0</v>
      </c>
      <c r="P16" s="69">
        <f>IFERROR((P18*'New Issues - Face Value'!K28+P22*'New Issues - Face Value'!K32)/'New Issues - Face Value'!K26,0)</f>
        <v>0</v>
      </c>
      <c r="Q16" s="69">
        <f>IFERROR((Q18*'New Issues - Face Value'!L28+Q22*'New Issues - Face Value'!L32)/'New Issues - Face Value'!L26,0)</f>
        <v>0</v>
      </c>
      <c r="R16" s="69">
        <f>IFERROR((R18*'New Issues - Face Value'!M28+R22*'New Issues - Face Value'!M32)/'New Issues - Face Value'!M26,0)</f>
        <v>0</v>
      </c>
      <c r="S16" s="69">
        <f>IFERROR((S18*'New Issues - Face Value'!N28+S22*'New Issues - Face Value'!N32)/'New Issues - Face Value'!N26,0)</f>
        <v>0</v>
      </c>
      <c r="T16" s="69">
        <f>IFERROR((T18*'New Issues - Face Value'!O28+T22*'New Issues - Face Value'!O32)/'New Issues - Face Value'!O26,0)</f>
        <v>0</v>
      </c>
      <c r="U16" s="69">
        <f>IFERROR((U18*'New Issues - Face Value'!P28+U22*'New Issues - Face Value'!P32)/'New Issues - Face Value'!P26,0)</f>
        <v>0</v>
      </c>
      <c r="V16" s="56"/>
    </row>
    <row r="17" spans="1:22" ht="17.25">
      <c r="A17" s="26"/>
      <c r="B17" s="61"/>
      <c r="C17" s="82"/>
      <c r="D17" s="124"/>
      <c r="E17" s="123"/>
      <c r="F17" s="64"/>
      <c r="G17" s="64"/>
      <c r="H17" s="64"/>
      <c r="I17" s="64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56"/>
    </row>
    <row r="18" spans="1:22" ht="17.25">
      <c r="A18" s="26"/>
      <c r="B18" s="26"/>
      <c r="C18" s="113" t="s">
        <v>277</v>
      </c>
      <c r="D18" s="69">
        <f>IFERROR((D19*'New Issues - Face Value'!D29+D20*'New Issues - Face Value'!D30)/'New Issues - Face Value'!D28,0)</f>
        <v>0</v>
      </c>
      <c r="E18" s="123"/>
      <c r="F18" s="83"/>
      <c r="G18" s="83"/>
      <c r="H18" s="83"/>
      <c r="I18" s="83"/>
      <c r="J18" s="69">
        <f>IFERROR((J19*'New Issues - Face Value'!E29+J20*'New Issues - Face Value'!E30)/'New Issues - Face Value'!E28,0)</f>
        <v>0</v>
      </c>
      <c r="K18" s="69">
        <f>IFERROR((K19*'New Issues - Face Value'!F29+K20*'New Issues - Face Value'!F30)/'New Issues - Face Value'!F28,0)</f>
        <v>0</v>
      </c>
      <c r="L18" s="69">
        <f>IFERROR((L19*'New Issues - Face Value'!G29+L20*'New Issues - Face Value'!G30)/'New Issues - Face Value'!G28,0)</f>
        <v>0</v>
      </c>
      <c r="M18" s="69">
        <f>IFERROR((M19*'New Issues - Face Value'!H29+M20*'New Issues - Face Value'!H30)/'New Issues - Face Value'!H28,0)</f>
        <v>0</v>
      </c>
      <c r="N18" s="69">
        <f>IFERROR((N19*'New Issues - Face Value'!I29+N20*'New Issues - Face Value'!I30)/'New Issues - Face Value'!I28,0)</f>
        <v>0</v>
      </c>
      <c r="O18" s="69">
        <f>IFERROR((O19*'New Issues - Face Value'!J29+O20*'New Issues - Face Value'!J30)/'New Issues - Face Value'!J28,0)</f>
        <v>0</v>
      </c>
      <c r="P18" s="69">
        <f>IFERROR((P19*'New Issues - Face Value'!K29+P20*'New Issues - Face Value'!K30)/'New Issues - Face Value'!K28,0)</f>
        <v>0</v>
      </c>
      <c r="Q18" s="69">
        <f>IFERROR((Q19*'New Issues - Face Value'!L29+Q20*'New Issues - Face Value'!L30)/'New Issues - Face Value'!L28,0)</f>
        <v>0</v>
      </c>
      <c r="R18" s="69">
        <f>IFERROR((R19*'New Issues - Face Value'!M29+R20*'New Issues - Face Value'!M30)/'New Issues - Face Value'!M28,0)</f>
        <v>0</v>
      </c>
      <c r="S18" s="69">
        <f>IFERROR((S19*'New Issues - Face Value'!N29+S20*'New Issues - Face Value'!N30)/'New Issues - Face Value'!N28,0)</f>
        <v>0</v>
      </c>
      <c r="T18" s="69">
        <f>IFERROR((T19*'New Issues - Face Value'!O29+T20*'New Issues - Face Value'!O30)/'New Issues - Face Value'!O28,0)</f>
        <v>0</v>
      </c>
      <c r="U18" s="69">
        <f>IFERROR((U19*'New Issues - Face Value'!P29+U20*'New Issues - Face Value'!P30)/'New Issues - Face Value'!P28,0)</f>
        <v>0</v>
      </c>
      <c r="V18" s="56"/>
    </row>
    <row r="19" spans="1:22" ht="16.5">
      <c r="A19" s="26"/>
      <c r="B19" s="26"/>
      <c r="C19" s="112" t="s">
        <v>26</v>
      </c>
      <c r="D19" s="69">
        <f>IFERROR((J19*'New Issues - Face Value'!E29+K19*'New Issues - Face Value'!F29+L19*'New Issues - Face Value'!G29+M19*'New Issues - Face Value'!H29+N19*'New Issues - Face Value'!I29+O19*'New Issues - Face Value'!J29+P19*'New Issues - Face Value'!K29+Q19*'New Issues - Face Value'!L29+R19*'New Issues - Face Value'!M29+S19*'New Issues - Face Value'!N29+T19*'New Issues - Face Value'!O29+U19*'New Issues - Face Value'!P29)/'New Issues - Face Value'!D29,0)</f>
        <v>0</v>
      </c>
      <c r="E19" s="64"/>
      <c r="F19" s="67"/>
      <c r="G19" s="67"/>
      <c r="H19" s="67"/>
      <c r="I19" s="67"/>
      <c r="J19" s="119">
        <v>0</v>
      </c>
      <c r="K19" s="119">
        <v>0</v>
      </c>
      <c r="L19" s="119">
        <v>0</v>
      </c>
      <c r="M19" s="119">
        <v>0</v>
      </c>
      <c r="N19" s="119">
        <v>0</v>
      </c>
      <c r="O19" s="119">
        <v>0</v>
      </c>
      <c r="P19" s="119">
        <v>0</v>
      </c>
      <c r="Q19" s="119">
        <v>0</v>
      </c>
      <c r="R19" s="119">
        <v>0</v>
      </c>
      <c r="S19" s="119">
        <v>0</v>
      </c>
      <c r="T19" s="119">
        <v>0</v>
      </c>
      <c r="U19" s="119">
        <v>0</v>
      </c>
      <c r="V19" s="56"/>
    </row>
    <row r="20" spans="1:22" ht="16.5">
      <c r="A20" s="26"/>
      <c r="B20" s="26"/>
      <c r="C20" s="112" t="s">
        <v>27</v>
      </c>
      <c r="D20" s="69">
        <f>IFERROR((J20*'New Issues - Face Value'!E30+K20*'New Issues - Face Value'!F30+L20*'New Issues - Face Value'!G30+M20*'New Issues - Face Value'!H30+N20*'New Issues - Face Value'!I30+O20*'New Issues - Face Value'!J30+P20*'New Issues - Face Value'!K30+Q20*'New Issues - Face Value'!L30+R20*'New Issues - Face Value'!M30+S20*'New Issues - Face Value'!N30+T20*'New Issues - Face Value'!O30+U20*'New Issues - Face Value'!P30)/'New Issues - Face Value'!D30,0)</f>
        <v>0</v>
      </c>
      <c r="E20" s="64"/>
      <c r="F20" s="125"/>
      <c r="G20" s="125"/>
      <c r="H20" s="125"/>
      <c r="I20" s="125"/>
      <c r="J20" s="119">
        <v>0</v>
      </c>
      <c r="K20" s="119">
        <v>0</v>
      </c>
      <c r="L20" s="119">
        <v>0</v>
      </c>
      <c r="M20" s="119">
        <v>0</v>
      </c>
      <c r="N20" s="119">
        <v>0</v>
      </c>
      <c r="O20" s="119">
        <v>0</v>
      </c>
      <c r="P20" s="119">
        <v>0</v>
      </c>
      <c r="Q20" s="119">
        <v>0</v>
      </c>
      <c r="R20" s="119">
        <v>0</v>
      </c>
      <c r="S20" s="119">
        <v>0</v>
      </c>
      <c r="T20" s="119">
        <v>0</v>
      </c>
      <c r="U20" s="119">
        <v>0</v>
      </c>
      <c r="V20" s="56"/>
    </row>
    <row r="21" spans="1:22" ht="16.5">
      <c r="A21" s="26"/>
      <c r="B21" s="26"/>
      <c r="C21" s="45"/>
      <c r="D21" s="120"/>
      <c r="E21" s="64"/>
      <c r="F21" s="64"/>
      <c r="G21" s="64"/>
      <c r="H21" s="64"/>
      <c r="I21" s="64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56"/>
    </row>
    <row r="22" spans="1:22" ht="17.25">
      <c r="A22" s="26"/>
      <c r="B22" s="26"/>
      <c r="C22" s="113" t="s">
        <v>278</v>
      </c>
      <c r="D22" s="69">
        <f>IFERROR((D23*'New Issues - Face Value'!D33+D24*'New Issues - Face Value'!D34)/'New Issues - Face Value'!D32,0)</f>
        <v>0</v>
      </c>
      <c r="E22" s="64"/>
      <c r="F22" s="83"/>
      <c r="G22" s="83"/>
      <c r="H22" s="83"/>
      <c r="I22" s="83"/>
      <c r="J22" s="69">
        <f>IFERROR((J23*'New Issues - Face Value'!E33+J24*'New Issues - Face Value'!E34)/'New Issues - Face Value'!E32,0)</f>
        <v>0</v>
      </c>
      <c r="K22" s="69">
        <f>IFERROR((K23*'New Issues - Face Value'!F33+K24*'New Issues - Face Value'!F34)/'New Issues - Face Value'!F32,0)</f>
        <v>0</v>
      </c>
      <c r="L22" s="69">
        <f>IFERROR((L23*'New Issues - Face Value'!G33+L24*'New Issues - Face Value'!G34)/'New Issues - Face Value'!G32,0)</f>
        <v>0</v>
      </c>
      <c r="M22" s="69">
        <f>IFERROR((M23*'New Issues - Face Value'!H33+M24*'New Issues - Face Value'!H34)/'New Issues - Face Value'!H32,0)</f>
        <v>0</v>
      </c>
      <c r="N22" s="69">
        <f>IFERROR((N23*'New Issues - Face Value'!I33+N24*'New Issues - Face Value'!I34)/'New Issues - Face Value'!I32,0)</f>
        <v>0</v>
      </c>
      <c r="O22" s="69">
        <f>IFERROR((O23*'New Issues - Face Value'!J33+O24*'New Issues - Face Value'!J34)/'New Issues - Face Value'!J32,0)</f>
        <v>0</v>
      </c>
      <c r="P22" s="69">
        <f>IFERROR((P23*'New Issues - Face Value'!K33+P24*'New Issues - Face Value'!K34)/'New Issues - Face Value'!K32,0)</f>
        <v>0</v>
      </c>
      <c r="Q22" s="69">
        <f>IFERROR((Q23*'New Issues - Face Value'!L33+Q24*'New Issues - Face Value'!L34)/'New Issues - Face Value'!L32,0)</f>
        <v>0</v>
      </c>
      <c r="R22" s="69">
        <f>IFERROR((R23*'New Issues - Face Value'!M33+R24*'New Issues - Face Value'!M34)/'New Issues - Face Value'!M32,0)</f>
        <v>0</v>
      </c>
      <c r="S22" s="69">
        <f>IFERROR((S23*'New Issues - Face Value'!N33+S24*'New Issues - Face Value'!N34)/'New Issues - Face Value'!N32,0)</f>
        <v>0</v>
      </c>
      <c r="T22" s="69">
        <f>IFERROR((T23*'New Issues - Face Value'!O33+T24*'New Issues - Face Value'!O34)/'New Issues - Face Value'!O32,0)</f>
        <v>0</v>
      </c>
      <c r="U22" s="69">
        <f>IFERROR((U23*'New Issues - Face Value'!P33+U24*'New Issues - Face Value'!P34)/'New Issues - Face Value'!P32,0)</f>
        <v>0</v>
      </c>
      <c r="V22" s="56"/>
    </row>
    <row r="23" spans="1:22" ht="16.5">
      <c r="A23" s="26"/>
      <c r="B23" s="26"/>
      <c r="C23" s="112" t="s">
        <v>28</v>
      </c>
      <c r="D23" s="69">
        <f>IFERROR((J23*'New Issues - Face Value'!E33+K23*'New Issues - Face Value'!F33+L23*'New Issues - Face Value'!G33+M23*'New Issues - Face Value'!H33+N23*'New Issues - Face Value'!I33+O23*'New Issues - Face Value'!J33+P23*'New Issues - Face Value'!K33+Q23*'New Issues - Face Value'!L33+R23*'New Issues - Face Value'!M33+S23*'New Issues - Face Value'!N33+T23*'New Issues - Face Value'!O33+U23*'New Issues - Face Value'!P33)/'New Issues - Face Value'!D33,0)</f>
        <v>0</v>
      </c>
      <c r="E23" s="64"/>
      <c r="F23" s="125"/>
      <c r="G23" s="125"/>
      <c r="H23" s="125"/>
      <c r="I23" s="125"/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56"/>
    </row>
    <row r="24" spans="1:22" ht="16.5">
      <c r="A24" s="26"/>
      <c r="B24" s="26"/>
      <c r="C24" s="112" t="s">
        <v>29</v>
      </c>
      <c r="D24" s="69">
        <f>IFERROR((J24*'New Issues - Face Value'!E34+K24*'New Issues - Face Value'!F34+L24*'New Issues - Face Value'!G34+M24*'New Issues - Face Value'!H34+N24*'New Issues - Face Value'!I34+O24*'New Issues - Face Value'!J34+P24*'New Issues - Face Value'!K34+Q24*'New Issues - Face Value'!L34+R24*'New Issues - Face Value'!M34+S24*'New Issues - Face Value'!N34+T24*'New Issues - Face Value'!O34+U24*'New Issues - Face Value'!P34)/'New Issues - Face Value'!D34,0)</f>
        <v>0</v>
      </c>
      <c r="E24" s="64"/>
      <c r="F24" s="125"/>
      <c r="G24" s="125"/>
      <c r="H24" s="125"/>
      <c r="I24" s="125"/>
      <c r="J24" s="119">
        <v>0</v>
      </c>
      <c r="K24" s="119">
        <v>0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9">
        <v>0</v>
      </c>
      <c r="U24" s="119">
        <v>0</v>
      </c>
      <c r="V24" s="56"/>
    </row>
    <row r="25" spans="1:22" ht="16.5">
      <c r="A25" s="26"/>
      <c r="B25" s="26"/>
      <c r="C25" s="40"/>
      <c r="D25" s="120"/>
      <c r="E25" s="64"/>
      <c r="F25" s="64"/>
      <c r="G25" s="64"/>
      <c r="H25" s="64"/>
      <c r="I25" s="64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56"/>
    </row>
    <row r="26" spans="1:22" ht="18.600000000000001" customHeight="1">
      <c r="A26" s="26"/>
      <c r="B26" s="352" t="s">
        <v>181</v>
      </c>
      <c r="C26" s="353"/>
      <c r="D26" s="69">
        <f>IFERROR((D28*'New Issues - Face Value'!D38+D32*'New Issues - Face Value'!D42)/'New Issues - Face Value'!D36,0)</f>
        <v>0</v>
      </c>
      <c r="E26" s="123"/>
      <c r="F26" s="83"/>
      <c r="G26" s="83"/>
      <c r="H26" s="83"/>
      <c r="I26" s="83"/>
      <c r="J26" s="69">
        <f>IFERROR((J28*'New Issues - Face Value'!E38+J32*'New Issues - Face Value'!E42)/'New Issues - Face Value'!E36,0)</f>
        <v>0</v>
      </c>
      <c r="K26" s="69">
        <f>IFERROR((K28*'New Issues - Face Value'!F38+K32*'New Issues - Face Value'!F42)/'New Issues - Face Value'!F36,0)</f>
        <v>0</v>
      </c>
      <c r="L26" s="69">
        <f>IFERROR((L28*'New Issues - Face Value'!G38+L32*'New Issues - Face Value'!G42)/'New Issues - Face Value'!G36,0)</f>
        <v>0</v>
      </c>
      <c r="M26" s="69">
        <f>IFERROR((M28*'New Issues - Face Value'!H38+M32*'New Issues - Face Value'!H42)/'New Issues - Face Value'!H36,0)</f>
        <v>0</v>
      </c>
      <c r="N26" s="69">
        <f>IFERROR((N28*'New Issues - Face Value'!I38+N32*'New Issues - Face Value'!I42)/'New Issues - Face Value'!I36,0)</f>
        <v>0</v>
      </c>
      <c r="O26" s="69">
        <f>IFERROR((O28*'New Issues - Face Value'!J38+O32*'New Issues - Face Value'!J42)/'New Issues - Face Value'!J36,0)</f>
        <v>0</v>
      </c>
      <c r="P26" s="69">
        <f>IFERROR((P28*'New Issues - Face Value'!K38+P32*'New Issues - Face Value'!K42)/'New Issues - Face Value'!K36,0)</f>
        <v>0</v>
      </c>
      <c r="Q26" s="69">
        <f>IFERROR((Q28*'New Issues - Face Value'!L38+Q32*'New Issues - Face Value'!L42)/'New Issues - Face Value'!L36,0)</f>
        <v>0</v>
      </c>
      <c r="R26" s="69">
        <f>IFERROR((R28*'New Issues - Face Value'!M38+R32*'New Issues - Face Value'!M42)/'New Issues - Face Value'!M36,0)</f>
        <v>0</v>
      </c>
      <c r="S26" s="69">
        <f>IFERROR((S28*'New Issues - Face Value'!N38+S32*'New Issues - Face Value'!N42)/'New Issues - Face Value'!N36,0)</f>
        <v>0</v>
      </c>
      <c r="T26" s="69">
        <f>IFERROR((T28*'New Issues - Face Value'!O38+T32*'New Issues - Face Value'!O42)/'New Issues - Face Value'!O36,0)</f>
        <v>0</v>
      </c>
      <c r="U26" s="69">
        <f>IFERROR((U28*'New Issues - Face Value'!P38+U32*'New Issues - Face Value'!P42)/'New Issues - Face Value'!P36,0)</f>
        <v>0</v>
      </c>
      <c r="V26" s="56"/>
    </row>
    <row r="27" spans="1:22" ht="17.25">
      <c r="A27" s="26"/>
      <c r="B27" s="61"/>
      <c r="C27" s="95"/>
      <c r="D27" s="124"/>
      <c r="E27" s="123"/>
      <c r="F27" s="64"/>
      <c r="G27" s="64"/>
      <c r="H27" s="64"/>
      <c r="I27" s="64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56"/>
    </row>
    <row r="28" spans="1:22" ht="17.25">
      <c r="A28" s="26"/>
      <c r="B28" s="26"/>
      <c r="C28" s="113" t="s">
        <v>277</v>
      </c>
      <c r="D28" s="69">
        <f>IFERROR((D29*'New Issues - Face Value'!D39+D30*'New Issues - Face Value'!D40)/'New Issues - Face Value'!D38,0)</f>
        <v>0</v>
      </c>
      <c r="E28" s="123"/>
      <c r="F28" s="83"/>
      <c r="G28" s="83"/>
      <c r="H28" s="83"/>
      <c r="I28" s="83"/>
      <c r="J28" s="69">
        <f>IFERROR((J29*'New Issues - Face Value'!E39+J30*'New Issues - Face Value'!E40)/'New Issues - Face Value'!E38,0)</f>
        <v>0</v>
      </c>
      <c r="K28" s="69">
        <f>IFERROR((K29*'New Issues - Face Value'!F39+K30*'New Issues - Face Value'!F40)/'New Issues - Face Value'!F38,0)</f>
        <v>0</v>
      </c>
      <c r="L28" s="69">
        <f>IFERROR((L29*'New Issues - Face Value'!G39+L30*'New Issues - Face Value'!G40)/'New Issues - Face Value'!G38,0)</f>
        <v>0</v>
      </c>
      <c r="M28" s="69">
        <f>IFERROR((M29*'New Issues - Face Value'!H39+M30*'New Issues - Face Value'!H40)/'New Issues - Face Value'!H38,0)</f>
        <v>0</v>
      </c>
      <c r="N28" s="69">
        <f>IFERROR((N29*'New Issues - Face Value'!I39+N30*'New Issues - Face Value'!I40)/'New Issues - Face Value'!I38,0)</f>
        <v>0</v>
      </c>
      <c r="O28" s="69">
        <f>IFERROR((O29*'New Issues - Face Value'!J39+O30*'New Issues - Face Value'!J40)/'New Issues - Face Value'!J38,0)</f>
        <v>0</v>
      </c>
      <c r="P28" s="69">
        <f>IFERROR((P29*'New Issues - Face Value'!K39+P30*'New Issues - Face Value'!K40)/'New Issues - Face Value'!K38,0)</f>
        <v>0</v>
      </c>
      <c r="Q28" s="69">
        <f>IFERROR((Q29*'New Issues - Face Value'!L39+Q30*'New Issues - Face Value'!L40)/'New Issues - Face Value'!L38,0)</f>
        <v>0</v>
      </c>
      <c r="R28" s="69">
        <f>IFERROR((R29*'New Issues - Face Value'!M39+R30*'New Issues - Face Value'!M40)/'New Issues - Face Value'!M38,0)</f>
        <v>0</v>
      </c>
      <c r="S28" s="69">
        <f>IFERROR((S29*'New Issues - Face Value'!N39+S30*'New Issues - Face Value'!N40)/'New Issues - Face Value'!N38,0)</f>
        <v>0</v>
      </c>
      <c r="T28" s="69">
        <f>IFERROR((T29*'New Issues - Face Value'!O39+T30*'New Issues - Face Value'!O40)/'New Issues - Face Value'!O38,0)</f>
        <v>0</v>
      </c>
      <c r="U28" s="69">
        <f>IFERROR((U29*'New Issues - Face Value'!P39+U30*'New Issues - Face Value'!P40)/'New Issues - Face Value'!P38,0)</f>
        <v>0</v>
      </c>
      <c r="V28" s="56"/>
    </row>
    <row r="29" spans="1:22" ht="16.5">
      <c r="A29" s="26"/>
      <c r="B29" s="26"/>
      <c r="C29" s="112" t="s">
        <v>26</v>
      </c>
      <c r="D29" s="69">
        <f>IFERROR((J29*'New Issues - Face Value'!E39+K29*'New Issues - Face Value'!F39+L29*'New Issues - Face Value'!G39+M29*'New Issues - Face Value'!H39+N29*'New Issues - Face Value'!I39+O29*'New Issues - Face Value'!J39+P29*'New Issues - Face Value'!K39+Q29*'New Issues - Face Value'!L39+R29*'New Issues - Face Value'!M39+S29*'New Issues - Face Value'!N39+T29*'New Issues - Face Value'!O39+U29*'New Issues - Face Value'!P39)/'New Issues - Face Value'!D39,0)</f>
        <v>0</v>
      </c>
      <c r="E29" s="64"/>
      <c r="F29" s="67"/>
      <c r="G29" s="67"/>
      <c r="H29" s="67"/>
      <c r="I29" s="67"/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  <c r="Q29" s="119">
        <v>0</v>
      </c>
      <c r="R29" s="119">
        <v>0</v>
      </c>
      <c r="S29" s="119">
        <v>0</v>
      </c>
      <c r="T29" s="119">
        <v>0</v>
      </c>
      <c r="U29" s="119">
        <v>0</v>
      </c>
      <c r="V29" s="56"/>
    </row>
    <row r="30" spans="1:22" ht="16.5">
      <c r="A30" s="26"/>
      <c r="B30" s="26"/>
      <c r="C30" s="112" t="s">
        <v>27</v>
      </c>
      <c r="D30" s="69">
        <f>IFERROR((J30*'New Issues - Face Value'!E40+K30*'New Issues - Face Value'!F40+L30*'New Issues - Face Value'!G40+M30*'New Issues - Face Value'!H40+N30*'New Issues - Face Value'!I40+O30*'New Issues - Face Value'!J40+P30*'New Issues - Face Value'!K40+Q30*'New Issues - Face Value'!L40+R30*'New Issues - Face Value'!M40+S30*'New Issues - Face Value'!N40+T30*'New Issues - Face Value'!O40+U30*'New Issues - Face Value'!P40)/'New Issues - Face Value'!D40,0)</f>
        <v>0</v>
      </c>
      <c r="E30" s="64"/>
      <c r="F30" s="125"/>
      <c r="G30" s="125"/>
      <c r="H30" s="125"/>
      <c r="I30" s="125"/>
      <c r="J30" s="119">
        <v>0</v>
      </c>
      <c r="K30" s="119">
        <v>0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119">
        <v>0</v>
      </c>
      <c r="R30" s="119">
        <v>0</v>
      </c>
      <c r="S30" s="119">
        <v>0</v>
      </c>
      <c r="T30" s="119">
        <v>0</v>
      </c>
      <c r="U30" s="119">
        <v>0</v>
      </c>
      <c r="V30" s="56"/>
    </row>
    <row r="31" spans="1:22" ht="16.5">
      <c r="A31" s="26"/>
      <c r="B31" s="26"/>
      <c r="C31" s="45"/>
      <c r="D31" s="120"/>
      <c r="E31" s="64"/>
      <c r="F31" s="64"/>
      <c r="G31" s="64"/>
      <c r="H31" s="64"/>
      <c r="I31" s="64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56"/>
    </row>
    <row r="32" spans="1:22" ht="17.25">
      <c r="A32" s="26"/>
      <c r="B32" s="26"/>
      <c r="C32" s="113" t="s">
        <v>278</v>
      </c>
      <c r="D32" s="69">
        <f>IFERROR((D33*'New Issues - Face Value'!D43+D34*'New Issues - Face Value'!D44)/'New Issues - Face Value'!D42,0)</f>
        <v>0</v>
      </c>
      <c r="E32" s="64"/>
      <c r="F32" s="83"/>
      <c r="G32" s="83"/>
      <c r="H32" s="83"/>
      <c r="I32" s="83"/>
      <c r="J32" s="69">
        <f>IFERROR((J33*'New Issues - Face Value'!E43+J34*'New Issues - Face Value'!E44)/'New Issues - Face Value'!E42,0)</f>
        <v>0</v>
      </c>
      <c r="K32" s="69">
        <f>IFERROR((K33*'New Issues - Face Value'!F43+K34*'New Issues - Face Value'!F44)/'New Issues - Face Value'!F42,0)</f>
        <v>0</v>
      </c>
      <c r="L32" s="69">
        <f>IFERROR((L33*'New Issues - Face Value'!G43+L34*'New Issues - Face Value'!G44)/'New Issues - Face Value'!G42,0)</f>
        <v>0</v>
      </c>
      <c r="M32" s="69">
        <f>IFERROR((M33*'New Issues - Face Value'!H43+M34*'New Issues - Face Value'!H44)/'New Issues - Face Value'!H42,0)</f>
        <v>0</v>
      </c>
      <c r="N32" s="69">
        <f>IFERROR((N33*'New Issues - Face Value'!I43+N34*'New Issues - Face Value'!I44)/'New Issues - Face Value'!I42,0)</f>
        <v>0</v>
      </c>
      <c r="O32" s="69">
        <f>IFERROR((O33*'New Issues - Face Value'!J43+O34*'New Issues - Face Value'!J44)/'New Issues - Face Value'!J42,0)</f>
        <v>0</v>
      </c>
      <c r="P32" s="69">
        <f>IFERROR((P33*'New Issues - Face Value'!K43+P34*'New Issues - Face Value'!K44)/'New Issues - Face Value'!K42,0)</f>
        <v>0</v>
      </c>
      <c r="Q32" s="69">
        <f>IFERROR((Q33*'New Issues - Face Value'!L43+Q34*'New Issues - Face Value'!L44)/'New Issues - Face Value'!L42,0)</f>
        <v>0</v>
      </c>
      <c r="R32" s="69">
        <f>IFERROR((R33*'New Issues - Face Value'!M43+R34*'New Issues - Face Value'!M44)/'New Issues - Face Value'!M42,0)</f>
        <v>0</v>
      </c>
      <c r="S32" s="69">
        <f>IFERROR((S33*'New Issues - Face Value'!N43+S34*'New Issues - Face Value'!N44)/'New Issues - Face Value'!N42,0)</f>
        <v>0</v>
      </c>
      <c r="T32" s="69">
        <f>IFERROR((T33*'New Issues - Face Value'!O43+T34*'New Issues - Face Value'!O44)/'New Issues - Face Value'!O42,0)</f>
        <v>0</v>
      </c>
      <c r="U32" s="69">
        <f>IFERROR((U33*'New Issues - Face Value'!P43+U34*'New Issues - Face Value'!P44)/'New Issues - Face Value'!P42,0)</f>
        <v>0</v>
      </c>
      <c r="V32" s="56"/>
    </row>
    <row r="33" spans="1:22" ht="16.5">
      <c r="A33" s="26"/>
      <c r="B33" s="26"/>
      <c r="C33" s="112" t="s">
        <v>28</v>
      </c>
      <c r="D33" s="69">
        <f>IFERROR((J33*'New Issues - Face Value'!E43+K33*'New Issues - Face Value'!F43+L33*'New Issues - Face Value'!G43+M33*'New Issues - Face Value'!H43+N33*'New Issues - Face Value'!I43+O33*'New Issues - Face Value'!J43+P33*'New Issues - Face Value'!K43+Q33*'New Issues - Face Value'!L43+R33*'New Issues - Face Value'!M43+S33*'New Issues - Face Value'!N43+T33*'New Issues - Face Value'!O43+U33*'New Issues - Face Value'!P43)/'New Issues - Face Value'!D43,0)</f>
        <v>0</v>
      </c>
      <c r="E33" s="64"/>
      <c r="F33" s="125"/>
      <c r="G33" s="125"/>
      <c r="H33" s="125"/>
      <c r="I33" s="125"/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56"/>
    </row>
    <row r="34" spans="1:22" ht="16.5">
      <c r="A34" s="26"/>
      <c r="B34" s="26"/>
      <c r="C34" s="112" t="s">
        <v>29</v>
      </c>
      <c r="D34" s="69">
        <f>IFERROR((J34*'New Issues - Face Value'!E44+K34*'New Issues - Face Value'!F44+L34*'New Issues - Face Value'!G44+M34*'New Issues - Face Value'!H44+N34*'New Issues - Face Value'!I44+O34*'New Issues - Face Value'!J44+P34*'New Issues - Face Value'!K44+Q34*'New Issues - Face Value'!L44+R34*'New Issues - Face Value'!M44+S34*'New Issues - Face Value'!N44+T34*'New Issues - Face Value'!O44+U34*'New Issues - Face Value'!P44)/'New Issues - Face Value'!D44,0)</f>
        <v>0</v>
      </c>
      <c r="E34" s="64"/>
      <c r="F34" s="125"/>
      <c r="G34" s="125"/>
      <c r="H34" s="125"/>
      <c r="I34" s="125"/>
      <c r="J34" s="119">
        <v>0</v>
      </c>
      <c r="K34" s="119">
        <v>0</v>
      </c>
      <c r="L34" s="119">
        <v>0</v>
      </c>
      <c r="M34" s="119">
        <v>0</v>
      </c>
      <c r="N34" s="119">
        <v>0</v>
      </c>
      <c r="O34" s="119">
        <v>0</v>
      </c>
      <c r="P34" s="119">
        <v>0</v>
      </c>
      <c r="Q34" s="119">
        <v>0</v>
      </c>
      <c r="R34" s="119">
        <v>0</v>
      </c>
      <c r="S34" s="119">
        <v>0</v>
      </c>
      <c r="T34" s="119">
        <v>0</v>
      </c>
      <c r="U34" s="119">
        <v>0</v>
      </c>
      <c r="V34" s="56"/>
    </row>
    <row r="41" spans="1:22">
      <c r="K41" s="19"/>
    </row>
  </sheetData>
  <mergeCells count="5">
    <mergeCell ref="A1:D1"/>
    <mergeCell ref="J1:U1"/>
    <mergeCell ref="D2:D3"/>
    <mergeCell ref="A2:C2"/>
    <mergeCell ref="B26:C26"/>
  </mergeCells>
  <pageMargins left="0.74803149606299213" right="0.74803149606299213" top="0.98425196850393704" bottom="0.98425196850393704" header="0.51181102362204722" footer="0.51181102362204722"/>
  <pageSetup paperSize="8" scale="56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351C4-5907-4734-AD88-AA20C4A227A2}">
  <sheetPr>
    <pageSetUpPr fitToPage="1"/>
  </sheetPr>
  <dimension ref="A1:AI70"/>
  <sheetViews>
    <sheetView showGridLines="0" view="pageBreakPreview" zoomScaleNormal="100" zoomScaleSheetLayoutView="100" workbookViewId="0">
      <selection activeCell="U22" sqref="U22"/>
    </sheetView>
  </sheetViews>
  <sheetFormatPr defaultRowHeight="12.75"/>
  <cols>
    <col min="1" max="1" width="15.140625" customWidth="1"/>
    <col min="2" max="2" width="20" customWidth="1"/>
    <col min="3" max="3" width="14.42578125" customWidth="1"/>
    <col min="4" max="4" width="17" customWidth="1"/>
    <col min="5" max="5" width="27.5703125" customWidth="1"/>
    <col min="6" max="6" width="17.85546875" style="3" customWidth="1"/>
    <col min="7" max="7" width="22.85546875" style="3" customWidth="1"/>
    <col min="8" max="8" width="14.42578125" style="3" customWidth="1"/>
    <col min="9" max="9" width="15" style="3" customWidth="1"/>
    <col min="10" max="10" width="19.42578125" style="3" customWidth="1"/>
    <col min="11" max="11" width="32.140625" style="3" customWidth="1"/>
    <col min="12" max="12" width="28.5703125" customWidth="1"/>
    <col min="15" max="15" width="0" hidden="1" customWidth="1"/>
  </cols>
  <sheetData>
    <row r="1" spans="1:35" ht="36.6" customHeight="1">
      <c r="A1" s="181" t="s">
        <v>295</v>
      </c>
      <c r="B1" s="181"/>
      <c r="C1" s="181"/>
      <c r="D1" s="142"/>
      <c r="E1" s="142"/>
      <c r="F1" s="143"/>
      <c r="G1" s="143"/>
      <c r="H1" s="143"/>
      <c r="I1" s="143"/>
      <c r="J1" s="143"/>
      <c r="K1" s="182"/>
    </row>
    <row r="2" spans="1:35" ht="25.5">
      <c r="A2" s="108" t="s">
        <v>0</v>
      </c>
      <c r="B2" s="82"/>
      <c r="C2" s="26"/>
      <c r="D2" s="88"/>
      <c r="E2" s="88"/>
      <c r="F2" s="88"/>
      <c r="G2" s="88"/>
      <c r="H2" s="88"/>
      <c r="I2" s="88"/>
      <c r="J2" s="88"/>
      <c r="K2" s="88"/>
    </row>
    <row r="3" spans="1:35" ht="16.5">
      <c r="A3" s="238" t="s">
        <v>296</v>
      </c>
      <c r="B3" s="238" t="s">
        <v>297</v>
      </c>
      <c r="C3" s="238" t="s">
        <v>298</v>
      </c>
      <c r="D3" s="238" t="s">
        <v>299</v>
      </c>
      <c r="E3" s="238" t="s">
        <v>300</v>
      </c>
      <c r="F3" s="238" t="s">
        <v>301</v>
      </c>
      <c r="G3" s="238" t="s">
        <v>302</v>
      </c>
      <c r="H3" s="238" t="s">
        <v>303</v>
      </c>
      <c r="I3" s="238" t="s">
        <v>304</v>
      </c>
      <c r="J3" s="239" t="s">
        <v>305</v>
      </c>
      <c r="K3" s="238" t="s">
        <v>306</v>
      </c>
    </row>
    <row r="4" spans="1:35" s="142" customFormat="1" ht="17.25">
      <c r="D4" s="354"/>
      <c r="E4" s="135"/>
      <c r="F4" s="355"/>
      <c r="G4" s="219"/>
      <c r="H4" s="219"/>
      <c r="I4" s="219"/>
      <c r="J4" s="219"/>
      <c r="K4" s="219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</row>
    <row r="5" spans="1:35" s="142" customFormat="1" ht="17.25">
      <c r="A5" s="135"/>
      <c r="B5" s="220"/>
      <c r="C5" s="135"/>
      <c r="D5" s="354"/>
      <c r="E5" s="135"/>
      <c r="F5" s="355"/>
      <c r="G5" s="219"/>
      <c r="H5" s="219"/>
      <c r="I5" s="219"/>
      <c r="J5" s="219"/>
      <c r="K5" s="219"/>
      <c r="L5"/>
      <c r="M5"/>
      <c r="N5"/>
      <c r="O5" s="1" t="s">
        <v>307</v>
      </c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</row>
    <row r="6" spans="1:35" s="142" customFormat="1" ht="14.25">
      <c r="A6" s="135"/>
      <c r="B6" s="135"/>
      <c r="C6" s="135"/>
      <c r="D6" s="221"/>
      <c r="E6" s="135"/>
      <c r="F6" s="221"/>
      <c r="G6" s="221"/>
      <c r="H6" s="221"/>
      <c r="I6" s="221"/>
      <c r="J6" s="221"/>
      <c r="K6" s="221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</row>
    <row r="7" spans="1:35" s="142" customFormat="1" ht="14.25">
      <c r="A7" s="135"/>
      <c r="B7" s="135"/>
      <c r="C7" s="135"/>
      <c r="D7" s="135"/>
      <c r="E7" s="135"/>
      <c r="F7" s="148"/>
      <c r="G7" s="148"/>
      <c r="H7" s="148"/>
      <c r="I7" s="148"/>
      <c r="J7" s="148"/>
      <c r="K7" s="148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1:35" s="142" customFormat="1" ht="17.25">
      <c r="A8" s="135"/>
      <c r="B8" s="172"/>
      <c r="C8" s="172"/>
      <c r="D8" s="222"/>
      <c r="E8" s="148"/>
      <c r="F8" s="222"/>
      <c r="G8" s="222"/>
      <c r="H8" s="222"/>
      <c r="I8" s="222"/>
      <c r="J8" s="222"/>
      <c r="K8" s="222"/>
      <c r="L8" s="3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1:35" s="142" customFormat="1" ht="14.25">
      <c r="A9" s="135"/>
      <c r="B9" s="135"/>
      <c r="C9" s="135"/>
      <c r="D9" s="223"/>
      <c r="E9" s="148"/>
      <c r="F9" s="223"/>
      <c r="G9" s="223"/>
      <c r="H9" s="223"/>
      <c r="I9" s="223"/>
      <c r="J9" s="223"/>
      <c r="K9" s="223"/>
      <c r="L9" s="137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1:35" s="142" customFormat="1" ht="17.25">
      <c r="A10" s="135"/>
      <c r="B10" s="172"/>
      <c r="C10" s="172"/>
      <c r="D10" s="222"/>
      <c r="E10" s="148"/>
      <c r="F10" s="222"/>
      <c r="G10" s="222"/>
      <c r="H10" s="222"/>
      <c r="I10" s="222"/>
      <c r="J10" s="222"/>
      <c r="K10" s="222"/>
      <c r="L10" s="138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1:35" s="142" customFormat="1" ht="16.5">
      <c r="A11" s="135"/>
      <c r="B11" s="135"/>
      <c r="C11" s="154"/>
      <c r="D11" s="223"/>
      <c r="E11" s="148"/>
      <c r="F11" s="223"/>
      <c r="G11" s="223"/>
      <c r="H11" s="223"/>
      <c r="I11" s="223"/>
      <c r="J11" s="223"/>
      <c r="K11" s="223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1:35" s="142" customFormat="1" ht="16.5">
      <c r="A12" s="135"/>
      <c r="B12" s="226"/>
      <c r="C12" s="227"/>
      <c r="D12" s="222"/>
      <c r="E12" s="148"/>
      <c r="F12" s="222"/>
      <c r="G12" s="222"/>
      <c r="H12" s="222"/>
      <c r="I12" s="222"/>
      <c r="J12" s="222"/>
      <c r="K12" s="22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</row>
    <row r="13" spans="1:35" s="143" customFormat="1" ht="16.5">
      <c r="A13" s="148"/>
      <c r="B13" s="226"/>
      <c r="C13" s="146"/>
      <c r="D13" s="222"/>
      <c r="E13" s="148"/>
      <c r="F13" s="222"/>
      <c r="G13" s="222"/>
      <c r="H13" s="222"/>
      <c r="I13" s="222"/>
      <c r="J13" s="222"/>
      <c r="K13" s="22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s="143" customFormat="1" ht="16.5">
      <c r="A14" s="148"/>
      <c r="B14" s="226"/>
      <c r="C14" s="146"/>
      <c r="D14" s="222"/>
      <c r="E14" s="148"/>
      <c r="F14" s="222"/>
      <c r="G14" s="222"/>
      <c r="H14" s="222"/>
      <c r="I14" s="222"/>
      <c r="J14" s="222"/>
      <c r="K14" s="222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s="143" customFormat="1" ht="16.5">
      <c r="A15" s="148"/>
      <c r="B15" s="226"/>
      <c r="C15" s="154"/>
      <c r="D15" s="223"/>
      <c r="E15" s="148"/>
      <c r="F15" s="223"/>
      <c r="G15" s="223"/>
      <c r="H15" s="223"/>
      <c r="I15" s="223"/>
      <c r="J15" s="223"/>
      <c r="K15" s="22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s="143" customFormat="1" ht="16.5">
      <c r="A16" s="148"/>
      <c r="B16" s="135"/>
      <c r="C16" s="228"/>
      <c r="D16" s="222"/>
      <c r="E16" s="148"/>
      <c r="F16" s="222"/>
      <c r="G16" s="222"/>
      <c r="H16" s="222"/>
      <c r="I16" s="222"/>
      <c r="J16" s="222"/>
      <c r="K16" s="222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s="143" customFormat="1" ht="16.5">
      <c r="A17" s="148"/>
      <c r="B17" s="135"/>
      <c r="C17" s="154"/>
      <c r="D17" s="223"/>
      <c r="E17" s="148"/>
      <c r="F17" s="223"/>
      <c r="G17" s="223"/>
      <c r="H17" s="223"/>
      <c r="I17" s="223"/>
      <c r="J17" s="223"/>
      <c r="K17" s="22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s="143" customFormat="1" ht="16.5">
      <c r="A18" s="148"/>
      <c r="B18" s="135"/>
      <c r="C18" s="229"/>
      <c r="D18" s="222"/>
      <c r="E18" s="148"/>
      <c r="F18" s="222"/>
      <c r="G18" s="222"/>
      <c r="H18" s="222"/>
      <c r="I18" s="222"/>
      <c r="J18" s="222"/>
      <c r="K18" s="222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s="143" customFormat="1" ht="16.5">
      <c r="A19" s="148"/>
      <c r="B19" s="135"/>
      <c r="C19" s="154"/>
      <c r="D19" s="222"/>
      <c r="E19" s="148"/>
      <c r="F19" s="222"/>
      <c r="G19" s="222"/>
      <c r="H19" s="222"/>
      <c r="I19" s="222"/>
      <c r="J19" s="222"/>
      <c r="K19" s="222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s="143" customFormat="1" ht="16.5">
      <c r="A20" s="148"/>
      <c r="B20" s="135"/>
      <c r="C20" s="154"/>
      <c r="D20" s="222"/>
      <c r="E20" s="148"/>
      <c r="F20" s="222"/>
      <c r="G20" s="222"/>
      <c r="H20" s="222"/>
      <c r="I20" s="222"/>
      <c r="J20" s="222"/>
      <c r="K20" s="222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s="143" customFormat="1" ht="16.5">
      <c r="A21" s="148"/>
      <c r="B21" s="135"/>
      <c r="C21" s="154"/>
      <c r="D21" s="222"/>
      <c r="E21" s="148"/>
      <c r="F21" s="222"/>
      <c r="G21" s="222"/>
      <c r="H21" s="222"/>
      <c r="I21" s="222"/>
      <c r="J21" s="222"/>
      <c r="K21" s="22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s="143" customFormat="1" ht="16.5">
      <c r="A22" s="148"/>
      <c r="B22" s="226"/>
      <c r="C22" s="154"/>
      <c r="D22" s="222"/>
      <c r="E22" s="148"/>
      <c r="F22" s="222"/>
      <c r="G22" s="222"/>
      <c r="H22" s="222"/>
      <c r="I22" s="222"/>
      <c r="J22" s="222"/>
      <c r="K22" s="222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s="143" customFormat="1" ht="16.5">
      <c r="A23" s="148"/>
      <c r="B23" s="226"/>
      <c r="C23" s="154"/>
      <c r="D23" s="223"/>
      <c r="E23" s="148"/>
      <c r="F23" s="148"/>
      <c r="G23" s="148"/>
      <c r="H23" s="148"/>
      <c r="I23" s="148"/>
      <c r="J23" s="148"/>
      <c r="K23" s="148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s="143" customFormat="1" ht="16.5">
      <c r="A24" s="148"/>
      <c r="B24" s="226"/>
      <c r="C24" s="229"/>
      <c r="D24" s="222"/>
      <c r="E24" s="148"/>
      <c r="F24" s="222"/>
      <c r="G24" s="222"/>
      <c r="H24" s="222"/>
      <c r="I24" s="222"/>
      <c r="J24" s="222"/>
      <c r="K24" s="222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s="143" customFormat="1" ht="16.5">
      <c r="A25" s="148"/>
      <c r="B25" s="135"/>
      <c r="C25" s="146"/>
      <c r="D25" s="222"/>
      <c r="E25" s="148"/>
      <c r="F25" s="222"/>
      <c r="G25" s="222"/>
      <c r="H25" s="222"/>
      <c r="I25" s="222"/>
      <c r="J25" s="222"/>
      <c r="K25" s="222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s="143" customFormat="1" ht="16.5">
      <c r="A26" s="148"/>
      <c r="B26" s="135"/>
      <c r="C26" s="146"/>
      <c r="D26" s="222"/>
      <c r="E26" s="148"/>
      <c r="F26" s="222"/>
      <c r="G26" s="222"/>
      <c r="H26" s="222"/>
      <c r="I26" s="222"/>
      <c r="J26" s="222"/>
      <c r="K26" s="222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s="143" customFormat="1" ht="16.5">
      <c r="A27" s="148"/>
      <c r="B27" s="135"/>
      <c r="C27" s="154"/>
      <c r="D27" s="222"/>
      <c r="E27" s="148"/>
      <c r="F27" s="222"/>
      <c r="G27" s="222"/>
      <c r="H27" s="222"/>
      <c r="I27" s="222"/>
      <c r="J27" s="222"/>
      <c r="K27" s="222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s="143" customFormat="1" ht="16.5">
      <c r="A28" s="148"/>
      <c r="B28" s="148"/>
      <c r="C28" s="154"/>
      <c r="D28" s="223"/>
      <c r="E28" s="148"/>
      <c r="F28" s="148"/>
      <c r="G28" s="148"/>
      <c r="H28" s="148"/>
      <c r="I28" s="148"/>
      <c r="J28" s="148"/>
      <c r="K28" s="148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s="143" customFormat="1" ht="17.25">
      <c r="A29" s="148"/>
      <c r="B29" s="172"/>
      <c r="C29" s="146"/>
      <c r="D29" s="222"/>
      <c r="E29" s="148"/>
      <c r="F29" s="230"/>
      <c r="G29" s="152"/>
      <c r="H29" s="152"/>
      <c r="I29" s="152"/>
      <c r="J29" s="152"/>
      <c r="K29" s="152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s="143" customFormat="1" ht="16.5">
      <c r="A30" s="148"/>
      <c r="B30" s="226"/>
      <c r="C30" s="146"/>
      <c r="D30" s="231"/>
      <c r="E30" s="231"/>
      <c r="F30" s="152"/>
      <c r="G30" s="152"/>
      <c r="H30" s="152"/>
      <c r="I30" s="152"/>
      <c r="J30" s="152"/>
      <c r="K30" s="152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s="143" customFormat="1" ht="14.25">
      <c r="A31" s="148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s="143" customFormat="1" ht="17.25">
      <c r="A32" s="148"/>
      <c r="B32" s="172"/>
      <c r="C32" s="232"/>
      <c r="D32" s="222"/>
      <c r="E32" s="148"/>
      <c r="F32" s="222"/>
      <c r="G32" s="222"/>
      <c r="H32" s="222"/>
      <c r="I32" s="222"/>
      <c r="J32" s="222"/>
      <c r="K32" s="222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s="143" customFormat="1" ht="17.25">
      <c r="A33" s="148"/>
      <c r="B33" s="172"/>
      <c r="C33" s="232"/>
      <c r="D33" s="232"/>
      <c r="E33" s="232"/>
      <c r="F33" s="232"/>
      <c r="G33" s="232"/>
      <c r="H33" s="232"/>
      <c r="I33" s="232"/>
      <c r="J33" s="232"/>
      <c r="K33" s="232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s="143" customFormat="1" ht="17.25">
      <c r="A34" s="148"/>
      <c r="B34" s="172"/>
      <c r="C34" s="232"/>
      <c r="D34" s="222"/>
      <c r="E34" s="232"/>
      <c r="F34" s="222"/>
      <c r="G34" s="222"/>
      <c r="H34" s="222"/>
      <c r="I34" s="222"/>
      <c r="J34" s="222"/>
      <c r="K34" s="222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s="143" customFormat="1" ht="17.25">
      <c r="A35" s="148"/>
      <c r="B35" s="172"/>
      <c r="C35" s="154"/>
      <c r="D35" s="222"/>
      <c r="E35" s="148"/>
      <c r="F35" s="222"/>
      <c r="G35" s="222"/>
      <c r="H35" s="222"/>
      <c r="I35" s="222"/>
      <c r="J35" s="222"/>
      <c r="K35" s="222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s="143" customFormat="1" ht="16.5">
      <c r="A36" s="148"/>
      <c r="B36" s="226"/>
      <c r="C36" s="233"/>
      <c r="D36" s="222"/>
      <c r="E36" s="148"/>
      <c r="F36" s="222"/>
      <c r="G36" s="222"/>
      <c r="H36" s="222"/>
      <c r="I36" s="222"/>
      <c r="J36" s="222"/>
      <c r="K36" s="222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s="143" customFormat="1" ht="16.5">
      <c r="A37" s="148"/>
      <c r="B37" s="135"/>
      <c r="C37" s="233"/>
      <c r="D37" s="222"/>
      <c r="E37" s="148"/>
      <c r="F37" s="222"/>
      <c r="G37" s="222"/>
      <c r="H37" s="222"/>
      <c r="I37" s="222"/>
      <c r="J37" s="222"/>
      <c r="K37" s="222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s="143" customFormat="1" ht="16.5">
      <c r="A38" s="148"/>
      <c r="B38" s="135"/>
      <c r="C38" s="154"/>
      <c r="D38" s="222"/>
      <c r="E38" s="148"/>
      <c r="F38" s="222"/>
      <c r="G38" s="222"/>
      <c r="H38" s="222"/>
      <c r="I38" s="222"/>
      <c r="J38" s="222"/>
      <c r="K38" s="222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s="143" customFormat="1" ht="16.5">
      <c r="A39" s="148"/>
      <c r="B39" s="135"/>
      <c r="C39" s="154"/>
      <c r="D39" s="222"/>
      <c r="E39" s="148"/>
      <c r="F39" s="222"/>
      <c r="G39" s="222"/>
      <c r="H39" s="222"/>
      <c r="I39" s="222"/>
      <c r="J39" s="222"/>
      <c r="K39" s="222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s="143" customFormat="1" ht="16.5">
      <c r="A40" s="148"/>
      <c r="B40" s="135"/>
      <c r="C40" s="154"/>
      <c r="D40" s="222"/>
      <c r="E40" s="148"/>
      <c r="F40" s="222"/>
      <c r="G40" s="222"/>
      <c r="H40" s="222"/>
      <c r="I40" s="222"/>
      <c r="J40" s="222"/>
      <c r="K40" s="222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s="143" customFormat="1" ht="16.5">
      <c r="A41" s="148"/>
      <c r="B41" s="135"/>
      <c r="C41" s="146"/>
      <c r="D41" s="234"/>
      <c r="E41" s="231"/>
      <c r="F41" s="231"/>
      <c r="G41" s="231"/>
      <c r="H41" s="231"/>
      <c r="I41" s="231"/>
      <c r="J41" s="231"/>
      <c r="K41" s="231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s="143" customFormat="1" ht="16.5">
      <c r="A42" s="148"/>
      <c r="B42" s="135"/>
      <c r="C42" s="229"/>
      <c r="D42" s="222"/>
      <c r="E42" s="148"/>
      <c r="F42" s="150"/>
      <c r="G42" s="150"/>
      <c r="H42" s="150"/>
      <c r="I42" s="150"/>
      <c r="J42" s="150"/>
      <c r="K42" s="150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s="143" customFormat="1" ht="16.5">
      <c r="A43" s="148"/>
      <c r="B43" s="135"/>
      <c r="C43" s="154"/>
      <c r="D43" s="222"/>
      <c r="E43" s="148"/>
      <c r="F43" s="222"/>
      <c r="G43" s="222"/>
      <c r="H43" s="222"/>
      <c r="I43" s="222"/>
      <c r="J43" s="222"/>
      <c r="K43" s="222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s="143" customFormat="1" ht="16.5">
      <c r="A44" s="148"/>
      <c r="B44" s="135"/>
      <c r="C44" s="154"/>
      <c r="D44" s="222"/>
      <c r="E44" s="148"/>
      <c r="F44" s="222"/>
      <c r="G44" s="222"/>
      <c r="H44" s="222"/>
      <c r="I44" s="222"/>
      <c r="J44" s="222"/>
      <c r="K44" s="22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s="143" customFormat="1" ht="16.5">
      <c r="A45" s="148"/>
      <c r="B45" s="135"/>
      <c r="C45" s="154"/>
      <c r="D45" s="222"/>
      <c r="E45" s="148"/>
      <c r="F45" s="222"/>
      <c r="G45" s="222"/>
      <c r="H45" s="222"/>
      <c r="I45" s="222"/>
      <c r="J45" s="222"/>
      <c r="K45" s="222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s="143" customFormat="1" ht="16.5">
      <c r="A46" s="148"/>
      <c r="B46" s="135"/>
      <c r="C46" s="154"/>
      <c r="D46" s="222"/>
      <c r="E46" s="148"/>
      <c r="F46" s="222"/>
      <c r="G46" s="222"/>
      <c r="H46" s="222"/>
      <c r="I46" s="222"/>
      <c r="J46" s="222"/>
      <c r="K46" s="222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s="143" customFormat="1" ht="16.5">
      <c r="A47" s="148"/>
      <c r="B47" s="135"/>
      <c r="C47" s="154"/>
      <c r="D47" s="154"/>
      <c r="E47" s="154"/>
      <c r="F47" s="154"/>
      <c r="G47" s="154"/>
      <c r="H47" s="154"/>
      <c r="I47" s="154"/>
      <c r="J47" s="154"/>
      <c r="K47" s="154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43" customFormat="1" ht="16.5">
      <c r="A48" s="148"/>
      <c r="B48" s="135"/>
      <c r="C48" s="229"/>
      <c r="D48" s="222"/>
      <c r="E48" s="148"/>
      <c r="F48" s="235"/>
      <c r="G48" s="235"/>
      <c r="H48" s="235"/>
      <c r="I48" s="235"/>
      <c r="J48" s="235"/>
      <c r="K48" s="235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s="143" customFormat="1" ht="16.5">
      <c r="A49" s="148"/>
      <c r="B49" s="135"/>
      <c r="C49" s="233"/>
      <c r="D49" s="222"/>
      <c r="E49" s="148"/>
      <c r="F49" s="222"/>
      <c r="G49" s="222"/>
      <c r="H49" s="222"/>
      <c r="I49" s="222"/>
      <c r="J49" s="222"/>
      <c r="K49" s="222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s="143" customFormat="1" ht="16.5">
      <c r="A50" s="148"/>
      <c r="B50" s="135"/>
      <c r="C50" s="154"/>
      <c r="D50" s="222"/>
      <c r="E50" s="148"/>
      <c r="F50" s="222"/>
      <c r="G50" s="222"/>
      <c r="H50" s="222"/>
      <c r="I50" s="222"/>
      <c r="J50" s="222"/>
      <c r="K50" s="222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s="143" customFormat="1" ht="14.25">
      <c r="A51" s="148"/>
      <c r="B51" s="135"/>
      <c r="C51" s="234"/>
      <c r="D51" s="234"/>
      <c r="E51" s="231"/>
      <c r="F51" s="231"/>
      <c r="G51" s="231"/>
      <c r="H51" s="231"/>
      <c r="I51" s="231"/>
      <c r="J51" s="231"/>
      <c r="K51" s="231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s="143" customFormat="1" ht="17.25">
      <c r="A52" s="148"/>
      <c r="B52" s="172"/>
      <c r="C52" s="172"/>
      <c r="D52" s="223"/>
      <c r="E52" s="148"/>
      <c r="F52" s="148"/>
      <c r="G52" s="148"/>
      <c r="H52" s="148"/>
      <c r="I52" s="148"/>
      <c r="J52" s="148"/>
      <c r="K52" s="14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s="143" customFormat="1" ht="16.5">
      <c r="A53" s="148"/>
      <c r="B53" s="135"/>
      <c r="C53" s="146"/>
      <c r="D53" s="222"/>
      <c r="E53" s="148"/>
      <c r="F53" s="222"/>
      <c r="G53" s="222"/>
      <c r="H53" s="222"/>
      <c r="I53" s="222"/>
      <c r="J53" s="222"/>
      <c r="K53" s="222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s="143" customFormat="1" ht="16.5">
      <c r="A54" s="148"/>
      <c r="B54" s="135"/>
      <c r="C54" s="146"/>
      <c r="D54" s="222"/>
      <c r="E54" s="148"/>
      <c r="F54" s="222"/>
      <c r="G54" s="222"/>
      <c r="H54" s="222"/>
      <c r="I54" s="222"/>
      <c r="J54" s="222"/>
      <c r="K54" s="222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s="143" customFormat="1" ht="16.5">
      <c r="A55" s="148"/>
      <c r="B55" s="135"/>
      <c r="C55" s="146"/>
      <c r="D55" s="222"/>
      <c r="E55" s="236"/>
      <c r="F55" s="222"/>
      <c r="G55" s="222"/>
      <c r="H55" s="222"/>
      <c r="I55" s="222"/>
      <c r="J55" s="222"/>
      <c r="K55" s="222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s="143" customFormat="1" ht="16.5">
      <c r="A56" s="148"/>
      <c r="B56" s="135"/>
      <c r="C56" s="146"/>
      <c r="D56" s="146"/>
      <c r="E56" s="146"/>
      <c r="F56" s="146"/>
      <c r="G56" s="146"/>
      <c r="H56" s="146"/>
      <c r="I56" s="146"/>
      <c r="J56" s="146"/>
      <c r="K56" s="146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s="143" customFormat="1" ht="17.25">
      <c r="A57" s="148"/>
      <c r="B57" s="237"/>
      <c r="C57" s="172"/>
      <c r="D57" s="146"/>
      <c r="E57" s="146"/>
      <c r="F57" s="146"/>
      <c r="G57" s="146"/>
      <c r="H57" s="146"/>
      <c r="I57" s="146"/>
      <c r="J57" s="146"/>
      <c r="K57" s="146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s="143" customFormat="1" ht="17.25">
      <c r="A58" s="148"/>
      <c r="C58" s="172"/>
      <c r="D58" s="146"/>
      <c r="E58" s="146"/>
      <c r="F58" s="146"/>
      <c r="G58" s="146"/>
      <c r="H58" s="146"/>
      <c r="I58" s="146"/>
      <c r="J58" s="146"/>
      <c r="K58" s="146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s="143" customFormat="1" ht="16.5">
      <c r="A59" s="148"/>
      <c r="C59" s="146"/>
      <c r="D59" s="222"/>
      <c r="E59" s="148"/>
      <c r="F59" s="222"/>
      <c r="G59" s="222"/>
      <c r="H59" s="222"/>
      <c r="I59" s="222"/>
      <c r="J59" s="222"/>
      <c r="K59" s="222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s="143" customFormat="1" ht="16.5">
      <c r="A60" s="148"/>
      <c r="C60" s="146"/>
      <c r="D60" s="222"/>
      <c r="E60" s="148"/>
      <c r="F60" s="222"/>
      <c r="G60" s="222"/>
      <c r="H60" s="222"/>
      <c r="I60" s="222"/>
      <c r="J60" s="222"/>
      <c r="K60" s="222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s="143" customFormat="1" ht="16.5">
      <c r="A61" s="148"/>
      <c r="C61" s="146"/>
      <c r="D61" s="222"/>
      <c r="E61" s="236"/>
      <c r="F61" s="222"/>
      <c r="G61" s="222"/>
      <c r="H61" s="222"/>
      <c r="I61" s="222"/>
      <c r="J61" s="222"/>
      <c r="K61" s="222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s="143" customFormat="1" ht="16.5">
      <c r="A62" s="148"/>
      <c r="C62" s="146"/>
      <c r="D62" s="146"/>
      <c r="E62" s="146"/>
      <c r="F62" s="146"/>
      <c r="G62" s="146"/>
      <c r="H62" s="146"/>
      <c r="I62" s="146"/>
      <c r="J62" s="146"/>
      <c r="K62" s="146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s="143" customFormat="1" ht="17.25">
      <c r="A63" s="148"/>
      <c r="C63" s="172"/>
      <c r="D63" s="146"/>
      <c r="E63" s="146"/>
      <c r="F63" s="146"/>
      <c r="G63" s="146"/>
      <c r="H63" s="146"/>
      <c r="I63" s="146"/>
      <c r="J63" s="146"/>
      <c r="K63" s="146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s="143" customFormat="1" ht="16.5">
      <c r="A64" s="148"/>
      <c r="C64" s="146"/>
      <c r="D64" s="222"/>
      <c r="E64" s="148"/>
      <c r="F64" s="222"/>
      <c r="G64" s="222"/>
      <c r="H64" s="222"/>
      <c r="I64" s="222"/>
      <c r="J64" s="222"/>
      <c r="K64" s="222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s="143" customFormat="1" ht="16.5">
      <c r="A65" s="148"/>
      <c r="C65" s="146"/>
      <c r="D65" s="222"/>
      <c r="E65" s="148"/>
      <c r="F65" s="222"/>
      <c r="G65" s="222"/>
      <c r="H65" s="222"/>
      <c r="I65" s="222"/>
      <c r="J65" s="222"/>
      <c r="K65" s="222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43" customFormat="1" ht="16.5">
      <c r="A66" s="148"/>
      <c r="C66" s="146"/>
      <c r="D66" s="222"/>
      <c r="E66" s="236"/>
      <c r="F66" s="222"/>
      <c r="G66" s="222"/>
      <c r="H66" s="222"/>
      <c r="I66" s="222"/>
      <c r="J66" s="222"/>
      <c r="K66" s="222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ht="14.25">
      <c r="A67" s="64"/>
      <c r="B67" s="143"/>
      <c r="C67" s="143"/>
      <c r="D67" s="143"/>
      <c r="E67" s="143"/>
      <c r="F67" s="143"/>
      <c r="G67" s="143"/>
      <c r="H67" s="143"/>
      <c r="I67" s="143"/>
      <c r="J67" s="143"/>
      <c r="K67" s="143"/>
    </row>
    <row r="68" spans="1:35">
      <c r="A68" s="142"/>
      <c r="B68" s="165"/>
      <c r="C68" s="142"/>
      <c r="D68" s="142"/>
      <c r="E68" s="142"/>
      <c r="F68" s="143"/>
      <c r="G68" s="143"/>
      <c r="H68" s="143"/>
      <c r="I68" s="143"/>
      <c r="J68" s="143"/>
      <c r="K68" s="143"/>
    </row>
    <row r="69" spans="1:35">
      <c r="A69" s="142"/>
      <c r="B69" s="165" t="s">
        <v>308</v>
      </c>
      <c r="C69" s="142"/>
      <c r="D69" s="142"/>
      <c r="E69" s="142"/>
      <c r="F69" s="143"/>
      <c r="G69" s="143"/>
      <c r="H69" s="143"/>
      <c r="I69" s="143"/>
      <c r="J69" s="143"/>
      <c r="K69" s="143"/>
    </row>
    <row r="70" spans="1:35">
      <c r="A70" s="142"/>
      <c r="B70" s="165" t="s">
        <v>309</v>
      </c>
      <c r="C70" s="142"/>
      <c r="D70" s="142"/>
      <c r="E70" s="142"/>
      <c r="F70" s="143"/>
      <c r="G70" s="143"/>
      <c r="H70" s="143"/>
      <c r="I70" s="143"/>
      <c r="J70" s="143"/>
      <c r="K70" s="143"/>
    </row>
  </sheetData>
  <mergeCells count="2">
    <mergeCell ref="D4:D5"/>
    <mergeCell ref="F4:F5"/>
  </mergeCells>
  <pageMargins left="0.35433070866141736" right="0.35433070866141736" top="0.98425196850393704" bottom="0.98425196850393704" header="0.51181102362204722" footer="0.51181102362204722"/>
  <pageSetup paperSize="8" scale="62" orientation="landscape" r:id="rId1"/>
  <headerFooter alignWithMargins="0">
    <oddHeader>&amp;C&amp;"Calibri"&amp;10&amp;K000000 IN CONFIDENCE&amp;1#_x000D_</oddHeader>
    <oddFooter>&amp;L&amp;F&amp;C_x000D_&amp;1#&amp;"Calibri"&amp;10&amp;K000000 IN CONFIDENCE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8c6de0-13ee-4e4a-9d64-2f3fbf66de3d" xsi:nil="true"/>
    <_dlc_DocId xmlns="11fb6a34-6e60-43a8-9570-c7d9a80802da">XYM3HSXCN6TQ-346187183-224</_dlc_DocId>
    <_dlc_DocIdUrl xmlns="11fb6a34-6e60-43a8-9570-c7d9a80802da">
      <Url>https://rbnzgovt.sharepoint.com/sites/Policy-DepositTakers/_layouts/15/DocIdRedir.aspx?ID=XYM3HSXCN6TQ-346187183-224</Url>
      <Description>XYM3HSXCN6TQ-346187183-224</Description>
    </_dlc_DocIdUrl>
    <RBNZ_Lex_Matter_ID xmlns="bf8c6de0-13ee-4e4a-9d64-2f3fbf66de3d" xsi:nil="true"/>
    <i0f84bba906045b4af568ee102a52dcb xmlns="11fb6a34-6e60-43a8-9570-c7d9a80802da">
      <Terms xmlns="http://schemas.microsoft.com/office/infopath/2007/PartnerControls"/>
    </i0f84bba906045b4af568ee102a52dcb>
    <o1fc51420beb4d48b7fbb659a5cd6f7a xmlns="bf8c6de0-13ee-4e4a-9d64-2f3fbf66de3d">
      <Terms xmlns="http://schemas.microsoft.com/office/infopath/2007/PartnerControls"/>
    </o1fc51420beb4d48b7fbb659a5cd6f7a>
    <jad2f16dc13d4c95b311e70584e15a42 xmlns="bf8c6de0-13ee-4e4a-9d64-2f3fbf66de3d">
      <Terms xmlns="http://schemas.microsoft.com/office/infopath/2007/PartnerControls"/>
    </jad2f16dc13d4c95b311e70584e15a42>
    <f15f6b2ab1c34acd861f4cc0575bb950 xmlns="bf8c6de0-13ee-4e4a-9d64-2f3fbf66de3d">
      <Terms xmlns="http://schemas.microsoft.com/office/infopath/2007/PartnerControls"/>
    </f15f6b2ab1c34acd861f4cc0575bb950>
    <k4f0c62bb9944748b86d7a1b201aecc9 xmlns="bf8c6de0-13ee-4e4a-9d64-2f3fbf66de3d">
      <Terms xmlns="http://schemas.microsoft.com/office/infopath/2007/PartnerControls"/>
    </k4f0c62bb9944748b86d7a1b201aecc9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RBNZ Base Document" ma:contentTypeID="0x010100FE3B0EADF4F0FD4B8BA4BFFA70ABFC220044654D926088D14D80360609A41D4A62" ma:contentTypeVersion="18" ma:contentTypeDescription="Create a new document." ma:contentTypeScope="" ma:versionID="6905ab9a0e9a2cd9568069ad26459508">
  <xsd:schema xmlns:xsd="http://www.w3.org/2001/XMLSchema" xmlns:xs="http://www.w3.org/2001/XMLSchema" xmlns:p="http://schemas.microsoft.com/office/2006/metadata/properties" xmlns:ns2="bf8c6de0-13ee-4e4a-9d64-2f3fbf66de3d" xmlns:ns3="11fb6a34-6e60-43a8-9570-c7d9a80802da" xmlns:ns4="3e20cdc3-34b8-4237-be7d-b065496a0572" targetNamespace="http://schemas.microsoft.com/office/2006/metadata/properties" ma:root="true" ma:fieldsID="306eb41bcb08f76f5b3d9682b14852f2" ns2:_="" ns3:_="" ns4:_="">
    <xsd:import namespace="bf8c6de0-13ee-4e4a-9d64-2f3fbf66de3d"/>
    <xsd:import namespace="11fb6a34-6e60-43a8-9570-c7d9a80802da"/>
    <xsd:import namespace="3e20cdc3-34b8-4237-be7d-b065496a0572"/>
    <xsd:element name="properties">
      <xsd:complexType>
        <xsd:sequence>
          <xsd:element name="documentManagement">
            <xsd:complexType>
              <xsd:all>
                <xsd:element ref="ns2:o1fc51420beb4d48b7fbb659a5cd6f7a" minOccurs="0"/>
                <xsd:element ref="ns2:TaxCatchAll" minOccurs="0"/>
                <xsd:element ref="ns2:TaxCatchAllLabel" minOccurs="0"/>
                <xsd:element ref="ns2:jad2f16dc13d4c95b311e70584e15a42" minOccurs="0"/>
                <xsd:element ref="ns2:f15f6b2ab1c34acd861f4cc0575bb950" minOccurs="0"/>
                <xsd:element ref="ns2:RBNZ_Lex_Matter_ID" minOccurs="0"/>
                <xsd:element ref="ns3:i0f84bba906045b4af568ee102a52dcb" minOccurs="0"/>
                <xsd:element ref="ns2:k4f0c62bb9944748b86d7a1b201aecc9" minOccurs="0"/>
                <xsd:element ref="ns3:_dlc_DocId" minOccurs="0"/>
                <xsd:element ref="ns3:_dlc_DocIdUrl" minOccurs="0"/>
                <xsd:element ref="ns3:_dlc_DocIdPersistId" minOccurs="0"/>
                <xsd:element ref="ns4:MediaServiceMetadata" minOccurs="0"/>
                <xsd:element ref="ns4:MediaServiceFastMetadata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8c6de0-13ee-4e4a-9d64-2f3fbf66de3d" elementFormDefault="qualified">
    <xsd:import namespace="http://schemas.microsoft.com/office/2006/documentManagement/types"/>
    <xsd:import namespace="http://schemas.microsoft.com/office/infopath/2007/PartnerControls"/>
    <xsd:element name="o1fc51420beb4d48b7fbb659a5cd6f7a" ma:index="8" nillable="true" ma:taxonomy="true" ma:internalName="o1fc51420beb4d48b7fbb659a5cd6f7a" ma:taxonomyFieldName="RBNZ_BusinessClassification" ma:displayName="Business Classification" ma:fieldId="{81fc5142-0beb-4d48-b7fb-b659a5cd6f7a}" ma:sspId="0a96ef04-aa34-4189-a720-17bd0c6c30fd" ma:termSetId="f31fc189-1cdf-4a11-acb9-fc8ee77e902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e5cea0be-d07d-4c2d-b0ff-9da1997d4fa7}" ma:internalName="TaxCatchAll" ma:showField="CatchAllData" ma:web="11fb6a34-6e60-43a8-9570-c7d9a80802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e5cea0be-d07d-4c2d-b0ff-9da1997d4fa7}" ma:internalName="TaxCatchAllLabel" ma:readOnly="true" ma:showField="CatchAllDataLabel" ma:web="11fb6a34-6e60-43a8-9570-c7d9a80802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ad2f16dc13d4c95b311e70584e15a42" ma:index="12" nillable="true" ma:taxonomy="true" ma:internalName="jad2f16dc13d4c95b311e70584e15a42" ma:taxonomyFieldName="RBNZ_SecurityClassification" ma:displayName="Security Classification" ma:default="" ma:fieldId="{3ad2f16d-c13d-4c95-b311-e70584e15a42}" ma:taxonomyMulti="true" ma:sspId="0a96ef04-aa34-4189-a720-17bd0c6c30fd" ma:termSetId="cf0ebbe6-fbb8-42c1-8a45-3078ccc9e36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5f6b2ab1c34acd861f4cc0575bb950" ma:index="14" nillable="true" ma:taxonomy="true" ma:internalName="f15f6b2ab1c34acd861f4cc0575bb950" ma:taxonomyFieldName="RBNZ_x0020_Status" ma:displayName="RBNZ Status" ma:default="" ma:fieldId="{f15f6b2a-b1c3-4acd-861f-4cc0575bb950}" ma:sspId="0a96ef04-aa34-4189-a720-17bd0c6c30fd" ma:termSetId="565fde47-9711-44c4-99b2-2c083cfd1f8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RBNZ_Lex_Matter_ID" ma:index="16" nillable="true" ma:displayName="Lex Matter ID" ma:internalName="RBNZ_Lex_Matter_ID">
      <xsd:simpleType>
        <xsd:restriction base="dms:Text">
          <xsd:maxLength value="255"/>
        </xsd:restriction>
      </xsd:simpleType>
    </xsd:element>
    <xsd:element name="k4f0c62bb9944748b86d7a1b201aecc9" ma:index="19" nillable="true" ma:taxonomy="true" ma:internalName="k4f0c62bb9944748b86d7a1b201aecc9" ma:taxonomyFieldName="RBNZ_Relevant_Legislation" ma:displayName="Relevant Legislation" ma:fieldId="{44f0c62b-b994-4748-b86d-7a1b201aecc9}" ma:sspId="0a96ef04-aa34-4189-a720-17bd0c6c30fd" ma:termSetId="b30b74e3-90ea-4e4a-bf13-320e55d7454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b6a34-6e60-43a8-9570-c7d9a80802da" elementFormDefault="qualified">
    <xsd:import namespace="http://schemas.microsoft.com/office/2006/documentManagement/types"/>
    <xsd:import namespace="http://schemas.microsoft.com/office/infopath/2007/PartnerControls"/>
    <xsd:element name="i0f84bba906045b4af568ee102a52dcb" ma:index="17" nillable="true" ma:taxonomy="true" ma:internalName="i0f84bba906045b4af568ee102a52dcb" ma:taxonomyFieldName="RevIMBCS" ma:displayName="Disposal Authority" ma:indexed="true" ma:default="" ma:fieldId="{20f84bba-9060-45b4-af56-8ee102a52dcb}" ma:sspId="0a96ef04-aa34-4189-a720-17bd0c6c30fd" ma:termSetId="c5bf79c6-5219-4647-933c-07d954906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20cdc3-34b8-4237-be7d-b065496a0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0a96ef04-aa34-4189-a720-17bd0c6c30fd" ContentTypeId="0x010100FE3B0EADF4F0FD4B8BA4BFFA70ABFC22" PreviousValue="false"/>
</file>

<file path=customXml/itemProps1.xml><?xml version="1.0" encoding="utf-8"?>
<ds:datastoreItem xmlns:ds="http://schemas.openxmlformats.org/officeDocument/2006/customXml" ds:itemID="{CD8D0A1F-46C2-4C30-B69E-79206CD98AC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AE430EE-FD34-481F-8EF5-2D97BCF28227}">
  <ds:schemaRefs>
    <ds:schemaRef ds:uri="http://www.w3.org/XML/1998/namespace"/>
    <ds:schemaRef ds:uri="http://schemas.openxmlformats.org/package/2006/metadata/core-properties"/>
    <ds:schemaRef ds:uri="11fb6a34-6e60-43a8-9570-c7d9a80802da"/>
    <ds:schemaRef ds:uri="http://schemas.microsoft.com/office/2006/documentManagement/types"/>
    <ds:schemaRef ds:uri="bf8c6de0-13ee-4e4a-9d64-2f3fbf66de3d"/>
    <ds:schemaRef ds:uri="http://schemas.microsoft.com/office/2006/metadata/properties"/>
    <ds:schemaRef ds:uri="http://purl.org/dc/dcmitype/"/>
    <ds:schemaRef ds:uri="http://schemas.microsoft.com/office/infopath/2007/PartnerControls"/>
    <ds:schemaRef ds:uri="3e20cdc3-34b8-4237-be7d-b065496a0572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D6DD33C-F38A-4D74-BA2A-7F51D98876E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8736C9C-897F-4B85-AC2F-69B2E826E2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8c6de0-13ee-4e4a-9d64-2f3fbf66de3d"/>
    <ds:schemaRef ds:uri="11fb6a34-6e60-43a8-9570-c7d9a80802da"/>
    <ds:schemaRef ds:uri="3e20cdc3-34b8-4237-be7d-b065496a05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F4AD1443-CDE0-489A-9957-6B31E45D0DCD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Contacts</vt:lpstr>
      <vt:lpstr>Summary</vt:lpstr>
      <vt:lpstr>Liquid Assets</vt:lpstr>
      <vt:lpstr>CLF-Eligible Assets</vt:lpstr>
      <vt:lpstr>Cashflows</vt:lpstr>
      <vt:lpstr>Funding</vt:lpstr>
      <vt:lpstr>New Issues - Face Value</vt:lpstr>
      <vt:lpstr>New Issues - AverageCost</vt:lpstr>
      <vt:lpstr>Securities - Held</vt:lpstr>
      <vt:lpstr>Securities - Issued</vt:lpstr>
      <vt:lpstr>Signoff</vt:lpstr>
      <vt:lpstr>ALF Admin</vt:lpstr>
      <vt:lpstr>List</vt:lpstr>
      <vt:lpstr>Change Control</vt:lpstr>
      <vt:lpstr>Please_select_from_the_list_below</vt:lpstr>
      <vt:lpstr>Cashflows!Print_Area</vt:lpstr>
      <vt:lpstr>'CLF-Eligible Assets'!Print_Area</vt:lpstr>
      <vt:lpstr>Contacts!Print_Area</vt:lpstr>
      <vt:lpstr>Funding!Print_Area</vt:lpstr>
      <vt:lpstr>'Liquid Assets'!Print_Area</vt:lpstr>
      <vt:lpstr>'New Issues - AverageCost'!Print_Area</vt:lpstr>
      <vt:lpstr>'New Issues - Face Value'!Print_Area</vt:lpstr>
      <vt:lpstr>'Securities - Held'!Print_Area</vt:lpstr>
      <vt:lpstr>'Securities - Issued'!Print_Area</vt:lpstr>
      <vt:lpstr>Signoff!Print_Area</vt:lpstr>
      <vt:lpstr>Summary!Print_Area</vt:lpstr>
      <vt:lpstr>Selectfromthelist</vt:lpstr>
    </vt:vector>
  </TitlesOfParts>
  <Manager/>
  <Company>Reserve Bank of New Zealand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Ian Nield</dc:creator>
  <cp:keywords/>
  <dc:description/>
  <cp:lastModifiedBy>Daniel Snethlage</cp:lastModifiedBy>
  <cp:revision/>
  <dcterms:created xsi:type="dcterms:W3CDTF">2008-10-01T02:12:22Z</dcterms:created>
  <dcterms:modified xsi:type="dcterms:W3CDTF">2026-02-25T02:54:00Z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Number">
    <vt:lpwstr>21840368</vt:lpwstr>
  </property>
  <property fmtid="{D5CDD505-2E9C-101B-9397-08002B2CF9AE}" pid="3" name="DocVersion">
    <vt:lpwstr>1.1</vt:lpwstr>
  </property>
  <property fmtid="{D5CDD505-2E9C-101B-9397-08002B2CF9AE}" pid="4" name="DocName">
    <vt:lpwstr>Liquidity-template-v1.5</vt:lpwstr>
  </property>
  <property fmtid="{D5CDD505-2E9C-101B-9397-08002B2CF9AE}" pid="5" name="DocTitle">
    <vt:lpwstr/>
  </property>
  <property fmtid="{D5CDD505-2E9C-101B-9397-08002B2CF9AE}" pid="6" name="DocSubject">
    <vt:lpwstr/>
  </property>
  <property fmtid="{D5CDD505-2E9C-101B-9397-08002B2CF9AE}" pid="7" name="DocAuthors">
    <vt:lpwstr/>
  </property>
  <property fmtid="{D5CDD505-2E9C-101B-9397-08002B2CF9AE}" pid="8" name="DocKeywords">
    <vt:lpwstr/>
  </property>
  <property fmtid="{D5CDD505-2E9C-101B-9397-08002B2CF9AE}" pid="9" name="DocOwner">
    <vt:lpwstr>Isabelle Bush</vt:lpwstr>
  </property>
  <property fmtid="{D5CDD505-2E9C-101B-9397-08002B2CF9AE}" pid="10" name="DocObjectType">
    <vt:lpwstr>rbnz_administration</vt:lpwstr>
  </property>
  <property fmtid="{D5CDD505-2E9C-101B-9397-08002B2CF9AE}" pid="11" name="DocCreated">
    <vt:lpwstr>8/11/2024 1:17:59 pm</vt:lpwstr>
  </property>
  <property fmtid="{D5CDD505-2E9C-101B-9397-08002B2CF9AE}" pid="12" name="DocModified">
    <vt:lpwstr>8/11/2024 1:18:00 pm</vt:lpwstr>
  </property>
  <property fmtid="{D5CDD505-2E9C-101B-9397-08002B2CF9AE}" pid="13" name="DocModifier">
    <vt:lpwstr>Isabelle Bush</vt:lpwstr>
  </property>
  <property fmtid="{D5CDD505-2E9C-101B-9397-08002B2CF9AE}" pid="14" name="DocChronicleId">
    <vt:lpwstr>090000c380b4ab70</vt:lpwstr>
  </property>
  <property fmtid="{D5CDD505-2E9C-101B-9397-08002B2CF9AE}" pid="15" name="DocFooter">
    <vt:lpwstr>Liquidity-template-v1.5
Ref #21840368 1.1</vt:lpwstr>
  </property>
  <property fmtid="{D5CDD505-2E9C-101B-9397-08002B2CF9AE}" pid="16" name="MSIP_Label_61204ef0-88f2-468b-8ccc-80ef20191258_Enabled">
    <vt:lpwstr>true</vt:lpwstr>
  </property>
  <property fmtid="{D5CDD505-2E9C-101B-9397-08002B2CF9AE}" pid="17" name="MSIP_Label_61204ef0-88f2-468b-8ccc-80ef20191258_SetDate">
    <vt:lpwstr>2025-03-07T04:20:23Z</vt:lpwstr>
  </property>
  <property fmtid="{D5CDD505-2E9C-101B-9397-08002B2CF9AE}" pid="18" name="MSIP_Label_61204ef0-88f2-468b-8ccc-80ef20191258_Method">
    <vt:lpwstr>Privileged</vt:lpwstr>
  </property>
  <property fmtid="{D5CDD505-2E9C-101B-9397-08002B2CF9AE}" pid="19" name="MSIP_Label_61204ef0-88f2-468b-8ccc-80ef20191258_Name">
    <vt:lpwstr>IN CONFIDENCE_00</vt:lpwstr>
  </property>
  <property fmtid="{D5CDD505-2E9C-101B-9397-08002B2CF9AE}" pid="20" name="MSIP_Label_61204ef0-88f2-468b-8ccc-80ef20191258_SiteId">
    <vt:lpwstr>ef09e631-f62d-48d5-8cdb-02f838550358</vt:lpwstr>
  </property>
  <property fmtid="{D5CDD505-2E9C-101B-9397-08002B2CF9AE}" pid="21" name="MSIP_Label_61204ef0-88f2-468b-8ccc-80ef20191258_ActionId">
    <vt:lpwstr>1e5dbf0f-4d16-4f5c-8c72-7205793d3287</vt:lpwstr>
  </property>
  <property fmtid="{D5CDD505-2E9C-101B-9397-08002B2CF9AE}" pid="22" name="MSIP_Label_61204ef0-88f2-468b-8ccc-80ef20191258_ContentBits">
    <vt:lpwstr>3</vt:lpwstr>
  </property>
  <property fmtid="{D5CDD505-2E9C-101B-9397-08002B2CF9AE}" pid="23" name="MSIP_Label_61204ef0-88f2-468b-8ccc-80ef20191258_Tag">
    <vt:lpwstr>10, 0, 1, 1</vt:lpwstr>
  </property>
  <property fmtid="{D5CDD505-2E9C-101B-9397-08002B2CF9AE}" pid="24" name="ContentTypeId">
    <vt:lpwstr>0x010100FE3B0EADF4F0FD4B8BA4BFFA70ABFC220044654D926088D14D80360609A41D4A62</vt:lpwstr>
  </property>
  <property fmtid="{D5CDD505-2E9C-101B-9397-08002B2CF9AE}" pid="25" name="MediaServiceImageTags">
    <vt:lpwstr/>
  </property>
  <property fmtid="{D5CDD505-2E9C-101B-9397-08002B2CF9AE}" pid="26" name="_dlc_DocIdItemGuid">
    <vt:lpwstr>052a93b4-426a-474e-b929-33b2acfb719e</vt:lpwstr>
  </property>
  <property fmtid="{D5CDD505-2E9C-101B-9397-08002B2CF9AE}" pid="27" name="RBNZ_x0020_Status">
    <vt:lpwstr/>
  </property>
  <property fmtid="{D5CDD505-2E9C-101B-9397-08002B2CF9AE}" pid="28" name="f15f6b2ab1c34acd861f4cc0575bb950">
    <vt:lpwstr/>
  </property>
  <property fmtid="{D5CDD505-2E9C-101B-9397-08002B2CF9AE}" pid="29" name="jad2f16dc13d4c95b311e70584e15a42">
    <vt:lpwstr/>
  </property>
  <property fmtid="{D5CDD505-2E9C-101B-9397-08002B2CF9AE}" pid="30" name="RBNZ_SecurityClassification">
    <vt:lpwstr/>
  </property>
  <property fmtid="{D5CDD505-2E9C-101B-9397-08002B2CF9AE}" pid="31" name="o1fc51420beb4d48b7fbb659a5cd6f7a">
    <vt:lpwstr/>
  </property>
  <property fmtid="{D5CDD505-2E9C-101B-9397-08002B2CF9AE}" pid="32" name="RBNZ_BusinessClassification">
    <vt:lpwstr/>
  </property>
  <property fmtid="{D5CDD505-2E9C-101B-9397-08002B2CF9AE}" pid="33" name="RBNZ Status">
    <vt:lpwstr/>
  </property>
  <property fmtid="{D5CDD505-2E9C-101B-9397-08002B2CF9AE}" pid="34" name="RBNZ_Relevant_Legislation">
    <vt:lpwstr/>
  </property>
  <property fmtid="{D5CDD505-2E9C-101B-9397-08002B2CF9AE}" pid="35" name="RevIMBCS">
    <vt:lpwstr/>
  </property>
  <property fmtid="{D5CDD505-2E9C-101B-9397-08002B2CF9AE}" pid="36" name="n19ad734877e4d63a60384753b039e18">
    <vt:lpwstr/>
  </property>
  <property fmtid="{D5CDD505-2E9C-101B-9397-08002B2CF9AE}" pid="37" name="h8f31afd23204028b22f934d6e8e367d">
    <vt:lpwstr/>
  </property>
  <property fmtid="{D5CDD505-2E9C-101B-9397-08002B2CF9AE}" pid="38" name="RBNZ_Status">
    <vt:lpwstr/>
  </property>
  <property fmtid="{D5CDD505-2E9C-101B-9397-08002B2CF9AE}" pid="39" name="mf7ea89b06624aa1a07633d88b4a215a">
    <vt:lpwstr/>
  </property>
  <property fmtid="{D5CDD505-2E9C-101B-9397-08002B2CF9AE}" pid="40" name="Koru_x0020_Business_x0020_Unit">
    <vt:lpwstr/>
  </property>
  <property fmtid="{D5CDD505-2E9C-101B-9397-08002B2CF9AE}" pid="41" name="k377d21d07834f43bb50273450799092">
    <vt:lpwstr/>
  </property>
  <property fmtid="{D5CDD505-2E9C-101B-9397-08002B2CF9AE}" pid="42" name="Koru_x0020_Business_x0020_Context1">
    <vt:lpwstr/>
  </property>
  <property fmtid="{D5CDD505-2E9C-101B-9397-08002B2CF9AE}" pid="43" name="i66dcc90980d454aa5b985450e967d3f">
    <vt:lpwstr/>
  </property>
  <property fmtid="{D5CDD505-2E9C-101B-9397-08002B2CF9AE}" pid="44" name="of7984dfc6f94bc4b82836fdadf92f4e">
    <vt:lpwstr/>
  </property>
  <property fmtid="{D5CDD505-2E9C-101B-9397-08002B2CF9AE}" pid="45" name="Koru_x0020_Business_x0020_Unit1">
    <vt:lpwstr/>
  </property>
  <property fmtid="{D5CDD505-2E9C-101B-9397-08002B2CF9AE}" pid="46" name="Koru_x0020_Document_x0020_Type">
    <vt:lpwstr/>
  </property>
  <property fmtid="{D5CDD505-2E9C-101B-9397-08002B2CF9AE}" pid="47" name="o17af425ffe44c098ce327cac57f2411">
    <vt:lpwstr/>
  </property>
  <property fmtid="{D5CDD505-2E9C-101B-9397-08002B2CF9AE}" pid="48" name="Koru_x0020_Secured_x0020_Categories1">
    <vt:lpwstr/>
  </property>
  <property fmtid="{D5CDD505-2E9C-101B-9397-08002B2CF9AE}" pid="49" name="a8032a61d3a044489236baf57b48a661">
    <vt:lpwstr/>
  </property>
  <property fmtid="{D5CDD505-2E9C-101B-9397-08002B2CF9AE}" pid="50" name="Koru_x0020_Secured_x0020_Categories">
    <vt:lpwstr/>
  </property>
  <property fmtid="{D5CDD505-2E9C-101B-9397-08002B2CF9AE}" pid="51" name="Koru_x0020_Business_x0020_Context">
    <vt:lpwstr/>
  </property>
  <property fmtid="{D5CDD505-2E9C-101B-9397-08002B2CF9AE}" pid="52" name="Koru Secured Categories">
    <vt:lpwstr/>
  </property>
  <property fmtid="{D5CDD505-2E9C-101B-9397-08002B2CF9AE}" pid="53" name="Koru Business Unit1">
    <vt:lpwstr/>
  </property>
  <property fmtid="{D5CDD505-2E9C-101B-9397-08002B2CF9AE}" pid="54" name="Koru Business Unit">
    <vt:lpwstr/>
  </property>
  <property fmtid="{D5CDD505-2E9C-101B-9397-08002B2CF9AE}" pid="55" name="Koru Business Context1">
    <vt:lpwstr/>
  </property>
  <property fmtid="{D5CDD505-2E9C-101B-9397-08002B2CF9AE}" pid="56" name="Koru Secured Categories1">
    <vt:lpwstr/>
  </property>
  <property fmtid="{D5CDD505-2E9C-101B-9397-08002B2CF9AE}" pid="57" name="Koru Document Type">
    <vt:lpwstr/>
  </property>
  <property fmtid="{D5CDD505-2E9C-101B-9397-08002B2CF9AE}" pid="58" name="Koru Business Context">
    <vt:lpwstr/>
  </property>
</Properties>
</file>